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"/>
    </mc:Choice>
  </mc:AlternateContent>
  <xr:revisionPtr revIDLastSave="0" documentId="13_ncr:1_{E5D37404-B1FD-471D-B6F5-5B163D2C1233}" xr6:coauthVersionLast="45" xr6:coauthVersionMax="45" xr10:uidLastSave="{00000000-0000-0000-0000-000000000000}"/>
  <bookViews>
    <workbookView xWindow="2117" yWindow="471" windowWidth="11769" windowHeight="9480" xr2:uid="{5F12224B-349F-4293-A4FA-6ED8906E1485}"/>
  </bookViews>
  <sheets>
    <sheet name=" HL 10 Day Average included" sheetId="6" r:id="rId1"/>
    <sheet name="NHL 10 Day Average Applied" sheetId="11" r:id="rId2"/>
    <sheet name="SLE 10 Day Average included" sheetId="9" r:id="rId3"/>
    <sheet name="CTrail Ridership data" sheetId="1" r:id="rId4"/>
    <sheet name="MTD trend" sheetId="12" r:id="rId5"/>
  </sheets>
  <definedNames>
    <definedName name="\q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91" i="1" l="1"/>
  <c r="R290" i="1"/>
  <c r="R288" i="1"/>
  <c r="R289" i="1"/>
  <c r="R292" i="1"/>
  <c r="O290" i="1"/>
  <c r="O291" i="1"/>
  <c r="O292" i="1"/>
  <c r="O289" i="1"/>
  <c r="D292" i="1" l="1"/>
  <c r="C292" i="1"/>
  <c r="C291" i="1" l="1"/>
  <c r="D291" i="1"/>
  <c r="D290" i="1"/>
  <c r="C290" i="1"/>
  <c r="C289" i="1"/>
  <c r="D289" i="1"/>
  <c r="O288" i="1" l="1"/>
  <c r="D288" i="1"/>
  <c r="C288" i="1"/>
  <c r="R287" i="1" l="1"/>
  <c r="O287" i="1"/>
  <c r="R286" i="1" l="1"/>
  <c r="J280" i="1"/>
  <c r="J281" i="1"/>
  <c r="J282" i="1"/>
  <c r="J284" i="1"/>
  <c r="J283" i="1"/>
  <c r="I280" i="1"/>
  <c r="I281" i="1"/>
  <c r="I282" i="1"/>
  <c r="I283" i="1"/>
  <c r="I284" i="1"/>
  <c r="I285" i="1"/>
  <c r="K285" i="1"/>
  <c r="L285" i="1" s="1"/>
  <c r="J279" i="1"/>
  <c r="I279" i="1"/>
  <c r="D287" i="1"/>
  <c r="C287" i="1"/>
  <c r="D286" i="1"/>
  <c r="C286" i="1"/>
  <c r="O286" i="1"/>
  <c r="R285" i="1"/>
  <c r="O285" i="1"/>
  <c r="P287" i="1"/>
  <c r="Q287" i="1" s="1"/>
  <c r="E287" i="1"/>
  <c r="F287" i="1" s="1"/>
  <c r="D285" i="1"/>
  <c r="C285" i="1"/>
  <c r="D284" i="1" l="1"/>
  <c r="D282" i="1"/>
  <c r="C284" i="1"/>
  <c r="O282" i="1"/>
  <c r="O283" i="1"/>
  <c r="O284" i="1"/>
  <c r="R284" i="1"/>
  <c r="R283" i="1"/>
  <c r="R282" i="1"/>
  <c r="C282" i="1"/>
  <c r="C283" i="1"/>
  <c r="D283" i="1"/>
  <c r="R279" i="1" l="1"/>
  <c r="R280" i="1"/>
  <c r="R281" i="1"/>
  <c r="R278" i="1"/>
  <c r="O281" i="1"/>
  <c r="D281" i="1" l="1"/>
  <c r="C281" i="1"/>
  <c r="K278" i="1" l="1"/>
  <c r="L278" i="1" s="1"/>
  <c r="O279" i="1"/>
  <c r="O280" i="1"/>
  <c r="J278" i="1"/>
  <c r="J277" i="1"/>
  <c r="J276" i="1"/>
  <c r="J272" i="1"/>
  <c r="J273" i="1"/>
  <c r="J274" i="1"/>
  <c r="J275" i="1"/>
  <c r="I276" i="1"/>
  <c r="I277" i="1"/>
  <c r="I278" i="1"/>
  <c r="I275" i="1"/>
  <c r="I274" i="1"/>
  <c r="I272" i="1"/>
  <c r="I273" i="1"/>
  <c r="D280" i="1" l="1"/>
  <c r="C280" i="1"/>
  <c r="D279" i="1" l="1"/>
  <c r="C279" i="1"/>
  <c r="O278" i="1" l="1"/>
  <c r="P280" i="1" l="1"/>
  <c r="Q280" i="1" s="1"/>
  <c r="D278" i="1"/>
  <c r="C278" i="1"/>
  <c r="O277" i="1" l="1"/>
  <c r="R277" i="1"/>
  <c r="R276" i="1"/>
  <c r="O276" i="1"/>
  <c r="O275" i="1"/>
  <c r="R275" i="1"/>
  <c r="E280" i="1" l="1"/>
  <c r="F280" i="1" s="1"/>
  <c r="C277" i="1" l="1"/>
  <c r="D277" i="1"/>
  <c r="D276" i="1" l="1"/>
  <c r="C276" i="1"/>
  <c r="C275" i="1" l="1"/>
  <c r="D275" i="1"/>
  <c r="R274" i="1" l="1"/>
  <c r="O274" i="1"/>
  <c r="J271" i="1" l="1"/>
  <c r="I271" i="1"/>
  <c r="I270" i="1"/>
  <c r="J270" i="1"/>
  <c r="J269" i="1"/>
  <c r="I269" i="1"/>
  <c r="I268" i="1"/>
  <c r="J268" i="1"/>
  <c r="J265" i="1"/>
  <c r="J266" i="1"/>
  <c r="J267" i="1"/>
  <c r="J264" i="1"/>
  <c r="J262" i="1"/>
  <c r="I267" i="1"/>
  <c r="I266" i="1"/>
  <c r="K271" i="1"/>
  <c r="L271" i="1" s="1"/>
  <c r="I265" i="1"/>
  <c r="D274" i="1"/>
  <c r="C274" i="1"/>
  <c r="R273" i="1" l="1"/>
  <c r="O273" i="1"/>
  <c r="D273" i="1" l="1"/>
  <c r="C273" i="1"/>
  <c r="R272" i="1" l="1"/>
  <c r="O272" i="1"/>
  <c r="D272" i="1" l="1"/>
  <c r="C272" i="1"/>
  <c r="P273" i="1" l="1"/>
  <c r="R271" i="1" l="1"/>
  <c r="O271" i="1"/>
  <c r="D271" i="1" l="1"/>
  <c r="C271" i="1"/>
  <c r="Q273" i="1" l="1"/>
  <c r="E273" i="1"/>
  <c r="F273" i="1" s="1"/>
  <c r="C270" i="1"/>
  <c r="D270" i="1"/>
  <c r="O267" i="1" l="1"/>
  <c r="O268" i="1"/>
  <c r="O269" i="1"/>
  <c r="O270" i="1"/>
  <c r="R270" i="1"/>
  <c r="R269" i="1"/>
  <c r="R268" i="1"/>
  <c r="R267" i="1"/>
  <c r="C268" i="1" l="1"/>
  <c r="C269" i="1"/>
  <c r="D269" i="1"/>
  <c r="D268" i="1"/>
  <c r="D267" i="1" l="1"/>
  <c r="C267" i="1"/>
  <c r="R266" i="1" l="1"/>
  <c r="O266" i="1"/>
  <c r="D266" i="1" l="1"/>
  <c r="C266" i="1"/>
  <c r="I264" i="1" l="1"/>
  <c r="K264" i="1"/>
  <c r="L264" i="1" s="1"/>
  <c r="J263" i="1"/>
  <c r="J261" i="1"/>
  <c r="J259" i="1"/>
  <c r="J260" i="1"/>
  <c r="I259" i="1"/>
  <c r="I260" i="1"/>
  <c r="I261" i="1"/>
  <c r="I262" i="1"/>
  <c r="I263" i="1"/>
  <c r="J258" i="1"/>
  <c r="I258" i="1"/>
  <c r="R265" i="1" l="1"/>
  <c r="O265" i="1"/>
  <c r="K214" i="1"/>
  <c r="K245" i="1"/>
  <c r="D265" i="1" l="1"/>
  <c r="C265" i="1"/>
  <c r="R264" i="1" l="1"/>
  <c r="O263" i="1"/>
  <c r="O264" i="1"/>
  <c r="R263" i="1"/>
  <c r="P266" i="1" l="1"/>
  <c r="Q266" i="1" s="1"/>
  <c r="D264" i="1"/>
  <c r="C264" i="1"/>
  <c r="E259" i="1"/>
  <c r="O261" i="1" l="1"/>
  <c r="O262" i="1"/>
  <c r="R262" i="1"/>
  <c r="R261" i="1"/>
  <c r="E266" i="1"/>
  <c r="F266" i="1" s="1"/>
  <c r="D263" i="1"/>
  <c r="C263" i="1"/>
  <c r="D262" i="1"/>
  <c r="C262" i="1"/>
  <c r="C261" i="1"/>
  <c r="D261" i="1"/>
  <c r="R260" i="1" l="1"/>
  <c r="O260" i="1"/>
  <c r="D260" i="1"/>
  <c r="C260" i="1"/>
  <c r="R259" i="1" l="1"/>
  <c r="O259" i="1"/>
  <c r="J257" i="1"/>
  <c r="J256" i="1"/>
  <c r="J255" i="1"/>
  <c r="J254" i="1"/>
  <c r="J253" i="1"/>
  <c r="J252" i="1"/>
  <c r="J251" i="1"/>
  <c r="I257" i="1"/>
  <c r="I256" i="1"/>
  <c r="I255" i="1"/>
  <c r="I254" i="1"/>
  <c r="I253" i="1"/>
  <c r="I252" i="1"/>
  <c r="I251" i="1"/>
  <c r="K257" i="1"/>
  <c r="L257" i="1" s="1"/>
  <c r="P259" i="1" l="1"/>
  <c r="Q259" i="1" s="1"/>
  <c r="F259" i="1"/>
  <c r="D259" i="1"/>
  <c r="C259" i="1"/>
  <c r="R258" i="1" l="1"/>
  <c r="O258" i="1"/>
  <c r="D258" i="1" l="1"/>
  <c r="C258" i="1"/>
  <c r="R257" i="1" l="1"/>
  <c r="O257" i="1"/>
  <c r="D257" i="1" l="1"/>
  <c r="C257" i="1"/>
  <c r="O255" i="1"/>
  <c r="O256" i="1"/>
  <c r="R256" i="1"/>
  <c r="R255" i="1"/>
  <c r="O254" i="1"/>
  <c r="R254" i="1"/>
  <c r="C256" i="1"/>
  <c r="D256" i="1"/>
  <c r="D255" i="1"/>
  <c r="C255" i="1"/>
  <c r="C254" i="1"/>
  <c r="D254" i="1"/>
  <c r="R253" i="1" l="1"/>
  <c r="O253" i="1"/>
  <c r="D253" i="1" l="1"/>
  <c r="C253" i="1"/>
  <c r="J249" i="1" l="1"/>
  <c r="J248" i="1"/>
  <c r="J246" i="1"/>
  <c r="J247" i="1"/>
  <c r="J250" i="1"/>
  <c r="I246" i="1"/>
  <c r="I247" i="1"/>
  <c r="I248" i="1"/>
  <c r="I249" i="1"/>
  <c r="I250" i="1"/>
  <c r="R252" i="1"/>
  <c r="O252" i="1"/>
  <c r="K250" i="1"/>
  <c r="L250" i="1" s="1"/>
  <c r="J244" i="1"/>
  <c r="J245" i="1"/>
  <c r="I244" i="1"/>
  <c r="I245" i="1"/>
  <c r="D252" i="1"/>
  <c r="C252" i="1"/>
  <c r="R251" i="1"/>
  <c r="O251" i="1"/>
  <c r="R250" i="1"/>
  <c r="O249" i="1"/>
  <c r="O250" i="1"/>
  <c r="R249" i="1"/>
  <c r="D251" i="1"/>
  <c r="C251" i="1"/>
  <c r="D250" i="1" l="1"/>
  <c r="C250" i="1"/>
  <c r="R248" i="1" l="1"/>
  <c r="R246" i="1"/>
  <c r="R247" i="1"/>
  <c r="O246" i="1"/>
  <c r="O247" i="1"/>
  <c r="O248" i="1"/>
  <c r="P252" i="1"/>
  <c r="Q252" i="1" s="1"/>
  <c r="E252" i="1"/>
  <c r="F252" i="1" s="1"/>
  <c r="C249" i="1"/>
  <c r="D249" i="1"/>
  <c r="D248" i="1"/>
  <c r="C248" i="1"/>
  <c r="C247" i="1"/>
  <c r="D247" i="1"/>
  <c r="D246" i="1" l="1"/>
  <c r="C246" i="1"/>
  <c r="J236" i="1" l="1"/>
  <c r="J237" i="1"/>
  <c r="J238" i="1"/>
  <c r="J239" i="1"/>
  <c r="J240" i="1"/>
  <c r="J241" i="1"/>
  <c r="J242" i="1"/>
  <c r="J243" i="1"/>
  <c r="I239" i="1"/>
  <c r="I240" i="1"/>
  <c r="I241" i="1"/>
  <c r="I242" i="1"/>
  <c r="I243" i="1"/>
  <c r="K243" i="1"/>
  <c r="L243" i="1" s="1"/>
  <c r="I238" i="1"/>
  <c r="I237" i="1"/>
  <c r="O245" i="1" l="1"/>
  <c r="R245" i="1" l="1"/>
  <c r="D245" i="1"/>
  <c r="C245" i="1"/>
  <c r="R244" i="1" l="1"/>
  <c r="O244" i="1"/>
  <c r="D244" i="1" l="1"/>
  <c r="C244" i="1"/>
  <c r="R243" i="1" l="1"/>
  <c r="O243" i="1"/>
  <c r="C243" i="1"/>
  <c r="D242" i="1"/>
  <c r="D243" i="1"/>
  <c r="O240" i="1" l="1"/>
  <c r="O241" i="1"/>
  <c r="O242" i="1"/>
  <c r="R242" i="1"/>
  <c r="R241" i="1"/>
  <c r="R240" i="1"/>
  <c r="P245" i="1" l="1"/>
  <c r="Q245" i="1" s="1"/>
  <c r="E245" i="1"/>
  <c r="F245" i="1" s="1"/>
  <c r="C242" i="1"/>
  <c r="D241" i="1"/>
  <c r="C241" i="1"/>
  <c r="C240" i="1"/>
  <c r="D240" i="1"/>
  <c r="R239" i="1"/>
  <c r="O239" i="1"/>
  <c r="D239" i="1"/>
  <c r="C239" i="1"/>
  <c r="R238" i="1" l="1"/>
  <c r="J235" i="1"/>
  <c r="J234" i="1"/>
  <c r="J231" i="1"/>
  <c r="J232" i="1"/>
  <c r="J233" i="1"/>
  <c r="J230" i="1"/>
  <c r="I230" i="1"/>
  <c r="I231" i="1"/>
  <c r="I232" i="1"/>
  <c r="I233" i="1"/>
  <c r="I234" i="1"/>
  <c r="I235" i="1"/>
  <c r="I236" i="1"/>
  <c r="K236" i="1"/>
  <c r="L236" i="1" s="1"/>
  <c r="O238" i="1"/>
  <c r="D238" i="1"/>
  <c r="C238" i="1"/>
  <c r="R237" i="1" l="1"/>
  <c r="R236" i="1"/>
  <c r="P238" i="1"/>
  <c r="Q238" i="1" s="1"/>
  <c r="O236" i="1"/>
  <c r="O237" i="1"/>
  <c r="D237" i="1"/>
  <c r="C237" i="1"/>
  <c r="E238" i="1" l="1"/>
  <c r="F238" i="1" s="1"/>
  <c r="D236" i="1"/>
  <c r="C236" i="1"/>
  <c r="R235" i="1" l="1"/>
  <c r="R234" i="1"/>
  <c r="O233" i="1"/>
  <c r="O234" i="1"/>
  <c r="O235" i="1"/>
  <c r="R233" i="1"/>
  <c r="C235" i="1"/>
  <c r="D235" i="1"/>
  <c r="D234" i="1"/>
  <c r="C234" i="1"/>
  <c r="C233" i="1"/>
  <c r="D233" i="1"/>
  <c r="R230" i="1" l="1"/>
  <c r="R231" i="1"/>
  <c r="R232" i="1"/>
  <c r="O232" i="1"/>
  <c r="C232" i="1" l="1"/>
  <c r="D232" i="1"/>
  <c r="J229" i="1" l="1"/>
  <c r="J228" i="1"/>
  <c r="I229" i="1"/>
  <c r="J227" i="1"/>
  <c r="I228" i="1"/>
  <c r="I227" i="1"/>
  <c r="J226" i="1"/>
  <c r="I226" i="1"/>
  <c r="J223" i="1"/>
  <c r="J224" i="1"/>
  <c r="J225" i="1"/>
  <c r="I225" i="1"/>
  <c r="I224" i="1"/>
  <c r="I223" i="1"/>
  <c r="J221" i="1"/>
  <c r="J222" i="1"/>
  <c r="J220" i="1"/>
  <c r="O231" i="1"/>
  <c r="D231" i="1" l="1"/>
  <c r="C231" i="1"/>
  <c r="O230" i="1" l="1"/>
  <c r="D230" i="1" l="1"/>
  <c r="C230" i="1"/>
  <c r="R229" i="1"/>
  <c r="O229" i="1"/>
  <c r="D229" i="1" l="1"/>
  <c r="C229" i="1"/>
  <c r="K229" i="1" l="1"/>
  <c r="P231" i="1"/>
  <c r="Q231" i="1" s="1"/>
  <c r="R228" i="1"/>
  <c r="R227" i="1"/>
  <c r="R226" i="1"/>
  <c r="O227" i="1"/>
  <c r="O228" i="1"/>
  <c r="O226" i="1"/>
  <c r="C228" i="1"/>
  <c r="D228" i="1"/>
  <c r="D227" i="1" l="1"/>
  <c r="C227" i="1"/>
  <c r="D226" i="1" l="1"/>
  <c r="C226" i="1"/>
  <c r="R225" i="1" l="1"/>
  <c r="O225" i="1"/>
  <c r="E231" i="1"/>
  <c r="F231" i="1" s="1"/>
  <c r="D225" i="1"/>
  <c r="C225" i="1"/>
  <c r="K222" i="1"/>
  <c r="L229" i="1" s="1"/>
  <c r="J216" i="1"/>
  <c r="J217" i="1"/>
  <c r="J218" i="1"/>
  <c r="J219" i="1"/>
  <c r="I216" i="1"/>
  <c r="I217" i="1"/>
  <c r="I218" i="1"/>
  <c r="I219" i="1"/>
  <c r="I220" i="1"/>
  <c r="I221" i="1"/>
  <c r="I222" i="1"/>
  <c r="O224" i="1" l="1"/>
  <c r="R224" i="1"/>
  <c r="D224" i="1" l="1"/>
  <c r="C224" i="1" l="1"/>
  <c r="R223" i="1" l="1"/>
  <c r="O223" i="1"/>
  <c r="D223" i="1"/>
  <c r="C223" i="1"/>
  <c r="P224" i="1" l="1"/>
  <c r="Q224" i="1" s="1"/>
  <c r="R222" i="1"/>
  <c r="O220" i="1"/>
  <c r="O221" i="1"/>
  <c r="O222" i="1"/>
  <c r="R221" i="1"/>
  <c r="R220" i="1"/>
  <c r="O219" i="1"/>
  <c r="R219" i="1"/>
  <c r="K215" i="1" l="1"/>
  <c r="L222" i="1" s="1"/>
  <c r="D222" i="1"/>
  <c r="C222" i="1"/>
  <c r="C221" i="1"/>
  <c r="E224" i="1"/>
  <c r="F224" i="1" s="1"/>
  <c r="C220" i="1"/>
  <c r="C219" i="1"/>
  <c r="D219" i="1"/>
  <c r="J214" i="1"/>
  <c r="J213" i="1"/>
  <c r="J209" i="1"/>
  <c r="J210" i="1"/>
  <c r="J211" i="1"/>
  <c r="J212" i="1"/>
  <c r="J215" i="1"/>
  <c r="I209" i="1"/>
  <c r="I210" i="1"/>
  <c r="I211" i="1"/>
  <c r="I212" i="1"/>
  <c r="I213" i="1"/>
  <c r="I214" i="1"/>
  <c r="I215" i="1"/>
  <c r="O218" i="1"/>
  <c r="D218" i="1"/>
  <c r="C218" i="1"/>
  <c r="R217" i="1"/>
  <c r="R218" i="1"/>
  <c r="O217" i="1"/>
  <c r="L215" i="1" l="1"/>
  <c r="P217" i="1"/>
  <c r="Q217" i="1" s="1"/>
  <c r="D217" i="1"/>
  <c r="C217" i="1"/>
  <c r="R216" i="1" l="1"/>
  <c r="O216" i="1"/>
  <c r="R215" i="1"/>
  <c r="O215" i="1"/>
  <c r="D216" i="1"/>
  <c r="C216" i="1"/>
  <c r="D215" i="1" l="1"/>
  <c r="C215" i="1"/>
  <c r="O213" i="1" l="1"/>
  <c r="O214" i="1"/>
  <c r="R214" i="1"/>
  <c r="R213" i="1"/>
  <c r="O212" i="1"/>
  <c r="R212" i="1"/>
  <c r="C214" i="1"/>
  <c r="C213" i="1" l="1"/>
  <c r="E217" i="1"/>
  <c r="F217" i="1" s="1"/>
  <c r="C212" i="1"/>
  <c r="D212" i="1"/>
  <c r="J208" i="1"/>
  <c r="J206" i="1"/>
  <c r="J207" i="1"/>
  <c r="J202" i="1"/>
  <c r="J203" i="1"/>
  <c r="J204" i="1"/>
  <c r="J205" i="1"/>
  <c r="J201" i="1"/>
  <c r="J200" i="1"/>
  <c r="J199" i="1"/>
  <c r="J195" i="1"/>
  <c r="J196" i="1"/>
  <c r="J197" i="1"/>
  <c r="J198" i="1"/>
  <c r="R209" i="1"/>
  <c r="R210" i="1"/>
  <c r="R208" i="1"/>
  <c r="R206" i="1"/>
  <c r="R211" i="1"/>
  <c r="O211" i="1"/>
  <c r="C211" i="1"/>
  <c r="D211" i="1"/>
  <c r="O209" i="1"/>
  <c r="O210" i="1"/>
  <c r="K201" i="1"/>
  <c r="K208" i="1"/>
  <c r="L208" i="1" s="1"/>
  <c r="I204" i="1"/>
  <c r="I205" i="1"/>
  <c r="I206" i="1"/>
  <c r="I207" i="1"/>
  <c r="I208" i="1"/>
  <c r="D210" i="1"/>
  <c r="C210" i="1"/>
  <c r="D209" i="1" l="1"/>
  <c r="C209" i="1"/>
  <c r="O208" i="1" l="1"/>
  <c r="D208" i="1" l="1"/>
  <c r="C208" i="1"/>
  <c r="O207" i="1" l="1"/>
  <c r="R207" i="1"/>
  <c r="O206" i="1"/>
  <c r="R204" i="1"/>
  <c r="R205" i="1"/>
  <c r="O204" i="1"/>
  <c r="O205" i="1"/>
  <c r="P210" i="1"/>
  <c r="Q210" i="1" s="1"/>
  <c r="C207" i="1"/>
  <c r="E210" i="1"/>
  <c r="F210" i="1" s="1"/>
  <c r="C206" i="1"/>
  <c r="C205" i="1" l="1"/>
  <c r="D205" i="1"/>
  <c r="I195" i="1" l="1"/>
  <c r="I196" i="1"/>
  <c r="I197" i="1"/>
  <c r="I198" i="1"/>
  <c r="I199" i="1"/>
  <c r="I200" i="1"/>
  <c r="I201" i="1"/>
  <c r="I202" i="1"/>
  <c r="I203" i="1"/>
  <c r="D194" i="1"/>
  <c r="D204" i="1"/>
  <c r="C204" i="1"/>
  <c r="R203" i="1"/>
  <c r="R202" i="1"/>
  <c r="R201" i="1"/>
  <c r="R199" i="1"/>
  <c r="K194" i="1"/>
  <c r="K200" i="1" l="1"/>
  <c r="O203" i="1"/>
  <c r="D203" i="1"/>
  <c r="C203" i="1"/>
  <c r="O202" i="1" l="1"/>
  <c r="D202" i="1" l="1"/>
  <c r="C202" i="1"/>
  <c r="O201" i="1" l="1"/>
  <c r="D201" i="1" l="1"/>
  <c r="C201" i="1"/>
  <c r="L157" i="1" l="1"/>
  <c r="L156" i="1"/>
  <c r="L155" i="1"/>
  <c r="L154" i="1"/>
  <c r="L153" i="1"/>
  <c r="K153" i="1"/>
  <c r="P203" i="1" l="1"/>
  <c r="Q203" i="1" s="1"/>
  <c r="O198" i="1"/>
  <c r="O199" i="1"/>
  <c r="O200" i="1"/>
  <c r="R200" i="1"/>
  <c r="R198" i="1"/>
  <c r="R194" i="1" l="1"/>
  <c r="R195" i="1"/>
  <c r="R196" i="1"/>
  <c r="R197" i="1"/>
  <c r="C199" i="1" l="1"/>
  <c r="C200" i="1"/>
  <c r="E203" i="1" l="1"/>
  <c r="F203" i="1" s="1"/>
  <c r="D197" i="1"/>
  <c r="D198" i="1"/>
  <c r="C198" i="1"/>
  <c r="O197" i="1" l="1"/>
  <c r="C197" i="1" l="1"/>
  <c r="Q196" i="1" l="1"/>
  <c r="O194" i="1"/>
  <c r="O195" i="1"/>
  <c r="O196" i="1"/>
  <c r="J186" i="1" l="1"/>
  <c r="J192" i="1"/>
  <c r="J193" i="1"/>
  <c r="I194" i="1"/>
  <c r="J194" i="1"/>
  <c r="J185" i="1"/>
  <c r="I192" i="1"/>
  <c r="I193" i="1"/>
  <c r="K193" i="1"/>
  <c r="L200" i="1" s="1"/>
  <c r="I190" i="1"/>
  <c r="I191" i="1"/>
  <c r="J191" i="1"/>
  <c r="J190" i="1"/>
  <c r="I189" i="1"/>
  <c r="J189" i="1"/>
  <c r="P196" i="1"/>
  <c r="L193" i="1" l="1"/>
  <c r="D196" i="1"/>
  <c r="D195" i="1"/>
  <c r="C195" i="1"/>
  <c r="C196" i="1"/>
  <c r="R193" i="1" l="1"/>
  <c r="R192" i="1"/>
  <c r="R182" i="1"/>
  <c r="R183" i="1"/>
  <c r="R184" i="1"/>
  <c r="R185" i="1"/>
  <c r="R186" i="1"/>
  <c r="R187" i="1"/>
  <c r="R188" i="1"/>
  <c r="R189" i="1"/>
  <c r="R190" i="1"/>
  <c r="R191" i="1"/>
  <c r="E196" i="1"/>
  <c r="C194" i="1"/>
  <c r="O188" i="1" l="1"/>
  <c r="O189" i="1"/>
  <c r="O190" i="1"/>
  <c r="O191" i="1"/>
  <c r="O192" i="1"/>
  <c r="O193" i="1"/>
  <c r="C193" i="1" l="1"/>
  <c r="C192" i="1"/>
  <c r="C191" i="1"/>
  <c r="P180" i="1" l="1"/>
  <c r="C190" i="1"/>
  <c r="P189" i="1"/>
  <c r="O185" i="1"/>
  <c r="O186" i="1"/>
  <c r="O187" i="1"/>
  <c r="O184" i="1"/>
  <c r="O183" i="1"/>
  <c r="K186" i="1" l="1"/>
  <c r="I188" i="1"/>
  <c r="J188" i="1"/>
  <c r="I185" i="1"/>
  <c r="I186" i="1"/>
  <c r="I187" i="1"/>
  <c r="J187" i="1"/>
  <c r="I180" i="1"/>
  <c r="I181" i="1"/>
  <c r="I182" i="1"/>
  <c r="I183" i="1"/>
  <c r="I184" i="1"/>
  <c r="J184" i="1"/>
  <c r="J183" i="1"/>
  <c r="J182" i="1"/>
  <c r="J181" i="1"/>
  <c r="J180" i="1"/>
  <c r="C188" i="1"/>
  <c r="C189" i="1"/>
  <c r="N33" i="1" l="1"/>
  <c r="N32" i="1"/>
  <c r="N34" i="1"/>
  <c r="N39" i="1"/>
  <c r="N38" i="1"/>
  <c r="N37" i="1"/>
  <c r="N36" i="1"/>
  <c r="N35" i="1"/>
  <c r="N18" i="1"/>
  <c r="N19" i="1"/>
  <c r="N17" i="1"/>
  <c r="N16" i="1"/>
  <c r="N31" i="1"/>
  <c r="N30" i="1"/>
  <c r="N23" i="1"/>
  <c r="N22" i="1"/>
  <c r="N21" i="1"/>
  <c r="N20" i="1"/>
  <c r="N24" i="1"/>
  <c r="N25" i="1"/>
  <c r="N26" i="1"/>
  <c r="N27" i="1"/>
  <c r="N28" i="1"/>
  <c r="N29" i="1"/>
  <c r="N6" i="1"/>
  <c r="N5" i="1"/>
  <c r="N4" i="1"/>
  <c r="N3" i="1"/>
  <c r="N15" i="1"/>
  <c r="N14" i="1"/>
  <c r="N13" i="1"/>
  <c r="N12" i="1"/>
  <c r="N11" i="1"/>
  <c r="N10" i="1"/>
  <c r="N7" i="1"/>
  <c r="N8" i="1"/>
  <c r="N9" i="1"/>
  <c r="C187" i="1"/>
  <c r="E189" i="1"/>
  <c r="C185" i="1"/>
  <c r="C186" i="1"/>
  <c r="F196" i="1" l="1"/>
  <c r="Q62" i="1"/>
  <c r="S62" i="1" s="1"/>
  <c r="P31" i="1"/>
  <c r="R31" i="1" s="1"/>
  <c r="C183" i="1" l="1"/>
  <c r="C184" i="1"/>
  <c r="O180" i="1" l="1"/>
  <c r="O181" i="1"/>
  <c r="O182" i="1"/>
  <c r="K171" i="1"/>
  <c r="K172" i="1"/>
  <c r="K178" i="1"/>
  <c r="K179" i="1"/>
  <c r="K170" i="1"/>
  <c r="L177" i="1" s="1"/>
  <c r="K177" i="1"/>
  <c r="I179" i="1"/>
  <c r="J179" i="1"/>
  <c r="I178" i="1"/>
  <c r="J178" i="1"/>
  <c r="I177" i="1"/>
  <c r="J177" i="1"/>
  <c r="J176" i="1"/>
  <c r="I176" i="1"/>
  <c r="P182" i="1"/>
  <c r="R181" i="1"/>
  <c r="R180" i="1"/>
  <c r="C182" i="1"/>
  <c r="L179" i="1" l="1"/>
  <c r="L186" i="1"/>
  <c r="Q189" i="1"/>
  <c r="J15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1" i="1"/>
  <c r="J42" i="1"/>
  <c r="J43" i="1"/>
  <c r="J44" i="1"/>
  <c r="J40" i="1"/>
  <c r="R179" i="1"/>
  <c r="R178" i="1"/>
  <c r="R172" i="1"/>
  <c r="R171" i="1"/>
  <c r="R167" i="1"/>
  <c r="R168" i="1"/>
  <c r="R169" i="1"/>
  <c r="R170" i="1"/>
  <c r="R173" i="1"/>
  <c r="R174" i="1"/>
  <c r="R175" i="1"/>
  <c r="R176" i="1"/>
  <c r="R177" i="1"/>
  <c r="R165" i="1"/>
  <c r="R164" i="1"/>
  <c r="R166" i="1"/>
  <c r="R163" i="1"/>
  <c r="R162" i="1"/>
  <c r="D174" i="1" l="1"/>
  <c r="D162" i="1"/>
  <c r="D149" i="1"/>
  <c r="D139" i="1"/>
  <c r="D127" i="1"/>
  <c r="D105" i="1"/>
  <c r="D93" i="1"/>
  <c r="D83" i="1"/>
  <c r="D71" i="1"/>
  <c r="D61" i="1"/>
  <c r="I54" i="1"/>
  <c r="D42" i="1"/>
  <c r="E6" i="1"/>
  <c r="E5" i="1"/>
  <c r="D177" i="1" s="1"/>
  <c r="C181" i="1"/>
  <c r="D60" i="1" l="1"/>
  <c r="D220" i="1"/>
  <c r="D221" i="1"/>
  <c r="D214" i="1"/>
  <c r="D213" i="1"/>
  <c r="D207" i="1"/>
  <c r="D206" i="1"/>
  <c r="D200" i="1"/>
  <c r="D199" i="1"/>
  <c r="D116" i="1"/>
  <c r="D53" i="1"/>
  <c r="D43" i="1"/>
  <c r="D51" i="1"/>
  <c r="D70" i="1"/>
  <c r="D82" i="1"/>
  <c r="D92" i="1"/>
  <c r="D104" i="1"/>
  <c r="D114" i="1"/>
  <c r="D126" i="1"/>
  <c r="D138" i="1"/>
  <c r="D148" i="1"/>
  <c r="D161" i="1"/>
  <c r="D173" i="1"/>
  <c r="D62" i="1"/>
  <c r="D72" i="1"/>
  <c r="D84" i="1"/>
  <c r="D96" i="1"/>
  <c r="D106" i="1"/>
  <c r="D118" i="1"/>
  <c r="D128" i="1"/>
  <c r="D140" i="1"/>
  <c r="D152" i="1"/>
  <c r="D163" i="1"/>
  <c r="D175" i="1"/>
  <c r="D44" i="1"/>
  <c r="D63" i="1"/>
  <c r="D85" i="1"/>
  <c r="D97" i="1"/>
  <c r="D107" i="1"/>
  <c r="D119" i="1"/>
  <c r="D131" i="1"/>
  <c r="D141" i="1"/>
  <c r="D153" i="1"/>
  <c r="D166" i="1"/>
  <c r="D176" i="1"/>
  <c r="D41" i="1"/>
  <c r="D54" i="1"/>
  <c r="D75" i="1"/>
  <c r="D47" i="1"/>
  <c r="D64" i="1"/>
  <c r="D76" i="1"/>
  <c r="D86" i="1"/>
  <c r="D98" i="1"/>
  <c r="D110" i="1"/>
  <c r="D120" i="1"/>
  <c r="D132" i="1"/>
  <c r="D142" i="1"/>
  <c r="D154" i="1"/>
  <c r="D167" i="1"/>
  <c r="D191" i="1"/>
  <c r="D190" i="1"/>
  <c r="D188" i="1"/>
  <c r="D189" i="1"/>
  <c r="D187" i="1"/>
  <c r="D183" i="1"/>
  <c r="D184" i="1"/>
  <c r="D182" i="1"/>
  <c r="D48" i="1"/>
  <c r="D56" i="1"/>
  <c r="D65" i="1"/>
  <c r="D77" i="1"/>
  <c r="D89" i="1"/>
  <c r="D99" i="1"/>
  <c r="D111" i="1"/>
  <c r="D121" i="1"/>
  <c r="D133" i="1"/>
  <c r="D145" i="1"/>
  <c r="D155" i="1"/>
  <c r="D168" i="1"/>
  <c r="D180" i="1"/>
  <c r="D108" i="1"/>
  <c r="D192" i="1"/>
  <c r="D193" i="1"/>
  <c r="D186" i="1"/>
  <c r="D185" i="1"/>
  <c r="D49" i="1"/>
  <c r="D57" i="1"/>
  <c r="D68" i="1"/>
  <c r="D78" i="1"/>
  <c r="D90" i="1"/>
  <c r="D100" i="1"/>
  <c r="D112" i="1"/>
  <c r="D124" i="1"/>
  <c r="D134" i="1"/>
  <c r="D146" i="1"/>
  <c r="D159" i="1"/>
  <c r="D169" i="1"/>
  <c r="D181" i="1"/>
  <c r="D55" i="1"/>
  <c r="D40" i="1"/>
  <c r="D50" i="1"/>
  <c r="D58" i="1"/>
  <c r="D69" i="1"/>
  <c r="D79" i="1"/>
  <c r="D91" i="1"/>
  <c r="D103" i="1"/>
  <c r="D113" i="1"/>
  <c r="D125" i="1"/>
  <c r="D135" i="1"/>
  <c r="D147" i="1"/>
  <c r="D160" i="1"/>
  <c r="D170" i="1"/>
  <c r="D157" i="1"/>
  <c r="D45" i="1"/>
  <c r="D46" i="1"/>
  <c r="D101" i="1"/>
  <c r="D109" i="1"/>
  <c r="D150" i="1"/>
  <c r="D156" i="1"/>
  <c r="D94" i="1"/>
  <c r="D102" i="1"/>
  <c r="D143" i="1"/>
  <c r="D151" i="1"/>
  <c r="D87" i="1"/>
  <c r="D95" i="1"/>
  <c r="D136" i="1"/>
  <c r="D144" i="1"/>
  <c r="D178" i="1"/>
  <c r="D80" i="1"/>
  <c r="D88" i="1"/>
  <c r="D129" i="1"/>
  <c r="D137" i="1"/>
  <c r="D171" i="1"/>
  <c r="D179" i="1"/>
  <c r="D73" i="1"/>
  <c r="D81" i="1"/>
  <c r="D122" i="1"/>
  <c r="D130" i="1"/>
  <c r="D164" i="1"/>
  <c r="D172" i="1"/>
  <c r="D66" i="1"/>
  <c r="D74" i="1"/>
  <c r="D123" i="1"/>
  <c r="D165" i="1"/>
  <c r="D52" i="1"/>
  <c r="D59" i="1"/>
  <c r="D67" i="1"/>
  <c r="D115" i="1"/>
  <c r="D158" i="1"/>
  <c r="D117" i="1"/>
  <c r="C180" i="1"/>
  <c r="E175" i="1" l="1"/>
  <c r="F84" i="1"/>
  <c r="F112" i="1"/>
  <c r="F140" i="1"/>
  <c r="E63" i="1"/>
  <c r="E70" i="1"/>
  <c r="E77" i="1"/>
  <c r="F77" i="1" s="1"/>
  <c r="E84" i="1"/>
  <c r="E91" i="1"/>
  <c r="F91" i="1" s="1"/>
  <c r="E98" i="1"/>
  <c r="F98" i="1" s="1"/>
  <c r="E105" i="1"/>
  <c r="F105" i="1" s="1"/>
  <c r="E112" i="1"/>
  <c r="E119" i="1"/>
  <c r="F119" i="1" s="1"/>
  <c r="E126" i="1"/>
  <c r="F126" i="1" s="1"/>
  <c r="E133" i="1"/>
  <c r="F133" i="1" s="1"/>
  <c r="E140" i="1"/>
  <c r="E147" i="1"/>
  <c r="F147" i="1" s="1"/>
  <c r="E154" i="1"/>
  <c r="F154" i="1" s="1"/>
  <c r="E161" i="1"/>
  <c r="F161" i="1" s="1"/>
  <c r="P168" i="1"/>
  <c r="P175" i="1"/>
  <c r="Q182" i="1" s="1"/>
  <c r="E182" i="1"/>
  <c r="F189" i="1" s="1"/>
  <c r="O176" i="1"/>
  <c r="O177" i="1"/>
  <c r="O178" i="1"/>
  <c r="O179" i="1"/>
  <c r="O3" i="1"/>
  <c r="O169" i="1"/>
  <c r="O175" i="1"/>
  <c r="O174" i="1"/>
  <c r="O173" i="1"/>
  <c r="O172" i="1"/>
  <c r="O171" i="1"/>
  <c r="O170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C178" i="1"/>
  <c r="C179" i="1"/>
  <c r="C176" i="1"/>
  <c r="C177" i="1"/>
  <c r="Q175" i="1" l="1"/>
  <c r="F182" i="1"/>
  <c r="I172" i="1"/>
  <c r="I173" i="1"/>
  <c r="I174" i="1"/>
  <c r="I175" i="1"/>
  <c r="E168" i="1" l="1"/>
  <c r="F168" i="1" s="1"/>
  <c r="C175" i="1"/>
  <c r="F175" i="1" l="1"/>
  <c r="C174" i="1"/>
  <c r="I167" i="1"/>
  <c r="I168" i="1"/>
  <c r="I169" i="1"/>
  <c r="I170" i="1"/>
  <c r="I171" i="1"/>
  <c r="I165" i="1"/>
  <c r="I166" i="1"/>
  <c r="I154" i="1"/>
  <c r="I155" i="1"/>
  <c r="I156" i="1"/>
  <c r="I157" i="1"/>
  <c r="I158" i="1"/>
  <c r="I159" i="1"/>
  <c r="I160" i="1"/>
  <c r="I161" i="1"/>
  <c r="I162" i="1"/>
  <c r="I163" i="1"/>
  <c r="I164" i="1"/>
  <c r="C173" i="1"/>
  <c r="I144" i="1" l="1"/>
  <c r="I145" i="1"/>
  <c r="I146" i="1"/>
  <c r="I147" i="1"/>
  <c r="I148" i="1"/>
  <c r="I149" i="1"/>
  <c r="I150" i="1"/>
  <c r="I151" i="1"/>
  <c r="I152" i="1"/>
  <c r="I153" i="1"/>
  <c r="I139" i="1"/>
  <c r="I140" i="1"/>
  <c r="I141" i="1"/>
  <c r="I142" i="1"/>
  <c r="I143" i="1"/>
  <c r="I138" i="1"/>
  <c r="C172" i="1" l="1"/>
  <c r="C171" i="1" l="1"/>
  <c r="C170" i="1"/>
  <c r="C169" i="1" l="1"/>
  <c r="C168" i="1" l="1"/>
  <c r="C166" i="1" l="1"/>
  <c r="C167" i="1"/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2" i="1"/>
  <c r="I11" i="1"/>
  <c r="I10" i="1"/>
  <c r="I9" i="1"/>
  <c r="I8" i="1"/>
  <c r="I7" i="1"/>
  <c r="I6" i="1"/>
  <c r="I5" i="1"/>
  <c r="I4" i="1"/>
  <c r="C165" i="1" l="1"/>
  <c r="C164" i="1"/>
  <c r="C163" i="1"/>
  <c r="C162" i="1" l="1"/>
  <c r="C161" i="1" l="1"/>
  <c r="C160" i="1" l="1"/>
  <c r="C159" i="1" l="1"/>
  <c r="C158" i="1"/>
  <c r="C156" i="1"/>
  <c r="C157" i="1"/>
  <c r="C155" i="1"/>
  <c r="C145" i="1" l="1"/>
  <c r="C146" i="1"/>
  <c r="C147" i="1"/>
  <c r="C148" i="1"/>
  <c r="C149" i="1"/>
  <c r="C150" i="1"/>
  <c r="C151" i="1"/>
  <c r="C152" i="1"/>
  <c r="C153" i="1"/>
  <c r="C1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tc={075093D7-7F42-4558-BFEA-3CA722D834DF}</author>
    <author>tc={680A352A-8517-4315-9ECD-5A364DE35D23}</author>
  </authors>
  <commentList>
    <comment ref="B188" authorId="0" shapeId="0" xr:uid="{075093D7-7F42-4558-BFEA-3CA722D834DF}">
      <text>
        <t>[Threaded comment]
Your version of Excel allows you to read this threaded comment; however, any edits to it will get removed if the file is opened in a newer version of Excel. Learn more: https://go.microsoft.com/fwlink/?linkid=870924
Comment:
    Isaias</t>
      </text>
    </comment>
    <comment ref="H188" authorId="1" shapeId="0" xr:uid="{680A352A-8517-4315-9ECD-5A364DE35D23}">
      <text>
        <t>[Threaded comment]
Your version of Excel allows you to read this threaded comment; however, any edits to it will get removed if the file is opened in a newer version of Excel. Learn more: https://go.microsoft.com/fwlink/?linkid=870924
Comment:
    Isias</t>
      </text>
    </comment>
  </commentList>
</comments>
</file>

<file path=xl/sharedStrings.xml><?xml version="1.0" encoding="utf-8"?>
<sst xmlns="http://schemas.openxmlformats.org/spreadsheetml/2006/main" count="31" uniqueCount="11">
  <si>
    <t>Date</t>
  </si>
  <si>
    <t>HL</t>
  </si>
  <si>
    <t>Rolling average</t>
  </si>
  <si>
    <t>SLE</t>
  </si>
  <si>
    <t>NHL</t>
  </si>
  <si>
    <t>Weekday</t>
  </si>
  <si>
    <t>weekday</t>
  </si>
  <si>
    <t>weekend</t>
  </si>
  <si>
    <t>Weekend</t>
  </si>
  <si>
    <t>rolling average</t>
  </si>
  <si>
    <t>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</si>
</sst>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;@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parajita"/>
      <family val="1"/>
    </font>
    <font>
      <sz val="12"/>
      <name val="Helv"/>
    </font>
    <font>
      <sz val="11"/>
      <color theme="1"/>
      <name val="Calibri"/>
      <family val="2"/>
      <scheme val="minor"/>
    </font>
    <font>
      <b/>
      <sz val="20"/>
      <color theme="1"/>
      <name val="Aparajita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0" fontId="3" fillId="0" borderId="0" xfId="0" applyFont="1"/>
    <xf numFmtId="164" fontId="1" fillId="2" borderId="2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3" borderId="0" xfId="0" applyFill="1"/>
    <xf numFmtId="10" fontId="0" fillId="0" borderId="0" xfId="0" applyNumberFormat="1"/>
    <xf numFmtId="165" fontId="0" fillId="0" borderId="0" xfId="2" applyNumberFormat="1" applyFont="1" applyBorder="1"/>
    <xf numFmtId="165" fontId="0" fillId="0" borderId="0" xfId="0" applyNumberFormat="1"/>
    <xf numFmtId="16" fontId="0" fillId="0" borderId="0" xfId="0" applyNumberFormat="1"/>
    <xf numFmtId="166" fontId="0" fillId="0" borderId="0" xfId="0" applyNumberFormat="1"/>
    <xf numFmtId="3" fontId="0" fillId="4" borderId="0" xfId="0" applyNumberFormat="1" applyFill="1"/>
    <xf numFmtId="3" fontId="0" fillId="3" borderId="0" xfId="0" applyNumberFormat="1" applyFill="1"/>
    <xf numFmtId="0" fontId="0" fillId="5" borderId="0" xfId="0" applyFill="1"/>
    <xf numFmtId="164" fontId="1" fillId="2" borderId="2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right" wrapText="1"/>
    </xf>
    <xf numFmtId="0" fontId="0" fillId="0" borderId="0" xfId="0" applyFill="1"/>
    <xf numFmtId="0" fontId="0" fillId="6" borderId="0" xfId="0" applyFill="1"/>
    <xf numFmtId="0" fontId="0" fillId="7" borderId="0" xfId="0" applyFill="1"/>
    <xf numFmtId="3" fontId="0" fillId="8" borderId="0" xfId="0" applyNumberFormat="1" applyFill="1"/>
    <xf numFmtId="0" fontId="3" fillId="9" borderId="0" xfId="0" applyFont="1" applyFill="1"/>
    <xf numFmtId="0" fontId="0" fillId="9" borderId="0" xfId="0" applyFill="1"/>
    <xf numFmtId="16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81AEA37B-9D15-47AD-88ED-B759299391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HL Ridership with 10 Day Rolling Average Applied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224366772808805E-2"/>
          <c:y val="8.3206870283770273E-2"/>
          <c:w val="0.96527403458984939"/>
          <c:h val="0.84655749466714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'CTrail Ridership data'!$B$1</c:f>
              <c:strCache>
                <c:ptCount val="1"/>
                <c:pt idx="0">
                  <c:v>HL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'CTrail Ridership data'!$A$2:$A$300</c:f>
              <c:numCache>
                <c:formatCode>m/d;@</c:formatCode>
                <c:ptCount val="299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</c:numCache>
            </c:numRef>
          </c:cat>
          <c:val>
            <c:numRef>
              <c:f>'CTrail Ridership data'!$B$2:$B$300</c:f>
              <c:numCache>
                <c:formatCode>General</c:formatCode>
                <c:ptCount val="299"/>
                <c:pt idx="1">
                  <c:v>970</c:v>
                </c:pt>
                <c:pt idx="2">
                  <c:v>970</c:v>
                </c:pt>
                <c:pt idx="3">
                  <c:v>1603</c:v>
                </c:pt>
                <c:pt idx="4">
                  <c:v>1434</c:v>
                </c:pt>
                <c:pt idx="5">
                  <c:v>1497</c:v>
                </c:pt>
                <c:pt idx="6">
                  <c:v>1562</c:v>
                </c:pt>
                <c:pt idx="7">
                  <c:v>1807</c:v>
                </c:pt>
                <c:pt idx="8">
                  <c:v>978</c:v>
                </c:pt>
                <c:pt idx="9">
                  <c:v>1022</c:v>
                </c:pt>
                <c:pt idx="10">
                  <c:v>1536</c:v>
                </c:pt>
                <c:pt idx="11">
                  <c:v>1392</c:v>
                </c:pt>
                <c:pt idx="12">
                  <c:v>1364</c:v>
                </c:pt>
                <c:pt idx="13">
                  <c:v>1651</c:v>
                </c:pt>
                <c:pt idx="14">
                  <c:v>2009</c:v>
                </c:pt>
                <c:pt idx="15">
                  <c:v>1048</c:v>
                </c:pt>
                <c:pt idx="16">
                  <c:v>1156</c:v>
                </c:pt>
                <c:pt idx="17">
                  <c:v>1246</c:v>
                </c:pt>
                <c:pt idx="18">
                  <c:v>1599</c:v>
                </c:pt>
                <c:pt idx="19">
                  <c:v>1603</c:v>
                </c:pt>
                <c:pt idx="20">
                  <c:v>1658</c:v>
                </c:pt>
                <c:pt idx="21">
                  <c:v>1998</c:v>
                </c:pt>
                <c:pt idx="22">
                  <c:v>1074</c:v>
                </c:pt>
                <c:pt idx="23">
                  <c:v>1209</c:v>
                </c:pt>
                <c:pt idx="24">
                  <c:v>1358</c:v>
                </c:pt>
                <c:pt idx="25">
                  <c:v>985</c:v>
                </c:pt>
                <c:pt idx="26">
                  <c:v>1349</c:v>
                </c:pt>
                <c:pt idx="27">
                  <c:v>1650</c:v>
                </c:pt>
                <c:pt idx="28">
                  <c:v>1887</c:v>
                </c:pt>
                <c:pt idx="29">
                  <c:v>993</c:v>
                </c:pt>
                <c:pt idx="30">
                  <c:v>1061</c:v>
                </c:pt>
                <c:pt idx="31">
                  <c:v>1374</c:v>
                </c:pt>
                <c:pt idx="32">
                  <c:v>1396</c:v>
                </c:pt>
                <c:pt idx="33">
                  <c:v>1466</c:v>
                </c:pt>
                <c:pt idx="34">
                  <c:v>1518</c:v>
                </c:pt>
                <c:pt idx="35">
                  <c:v>1787</c:v>
                </c:pt>
                <c:pt idx="36">
                  <c:v>1009</c:v>
                </c:pt>
                <c:pt idx="37">
                  <c:v>1085</c:v>
                </c:pt>
                <c:pt idx="38">
                  <c:v>1461</c:v>
                </c:pt>
                <c:pt idx="39">
                  <c:v>1232</c:v>
                </c:pt>
                <c:pt idx="40">
                  <c:v>1166</c:v>
                </c:pt>
                <c:pt idx="41">
                  <c:v>1160</c:v>
                </c:pt>
                <c:pt idx="42">
                  <c:v>980</c:v>
                </c:pt>
                <c:pt idx="43">
                  <c:v>585</c:v>
                </c:pt>
                <c:pt idx="44">
                  <c:v>432</c:v>
                </c:pt>
                <c:pt idx="45">
                  <c:v>398</c:v>
                </c:pt>
                <c:pt idx="46">
                  <c:v>306</c:v>
                </c:pt>
                <c:pt idx="47">
                  <c:v>311</c:v>
                </c:pt>
                <c:pt idx="48">
                  <c:v>266</c:v>
                </c:pt>
                <c:pt idx="49">
                  <c:v>262</c:v>
                </c:pt>
                <c:pt idx="50">
                  <c:v>205</c:v>
                </c:pt>
                <c:pt idx="51">
                  <c:v>150</c:v>
                </c:pt>
                <c:pt idx="52">
                  <c:v>162</c:v>
                </c:pt>
                <c:pt idx="53">
                  <c:v>178</c:v>
                </c:pt>
                <c:pt idx="54">
                  <c:v>149</c:v>
                </c:pt>
                <c:pt idx="55">
                  <c:v>156</c:v>
                </c:pt>
                <c:pt idx="56">
                  <c:v>189</c:v>
                </c:pt>
                <c:pt idx="57">
                  <c:v>141</c:v>
                </c:pt>
                <c:pt idx="58">
                  <c:v>106</c:v>
                </c:pt>
                <c:pt idx="59">
                  <c:v>144</c:v>
                </c:pt>
                <c:pt idx="60">
                  <c:v>134</c:v>
                </c:pt>
                <c:pt idx="61">
                  <c:v>167</c:v>
                </c:pt>
                <c:pt idx="62">
                  <c:v>145</c:v>
                </c:pt>
                <c:pt idx="63">
                  <c:v>166</c:v>
                </c:pt>
                <c:pt idx="64">
                  <c:v>109</c:v>
                </c:pt>
                <c:pt idx="65">
                  <c:v>84</c:v>
                </c:pt>
                <c:pt idx="66">
                  <c:v>173</c:v>
                </c:pt>
                <c:pt idx="67">
                  <c:v>143</c:v>
                </c:pt>
                <c:pt idx="68">
                  <c:v>123</c:v>
                </c:pt>
                <c:pt idx="69">
                  <c:v>142</c:v>
                </c:pt>
                <c:pt idx="70">
                  <c:v>156</c:v>
                </c:pt>
                <c:pt idx="71">
                  <c:v>100</c:v>
                </c:pt>
                <c:pt idx="72">
                  <c:v>76</c:v>
                </c:pt>
                <c:pt idx="73">
                  <c:v>129</c:v>
                </c:pt>
                <c:pt idx="74">
                  <c:v>157</c:v>
                </c:pt>
                <c:pt idx="75">
                  <c:v>134</c:v>
                </c:pt>
                <c:pt idx="76">
                  <c:v>151</c:v>
                </c:pt>
                <c:pt idx="77">
                  <c:v>177</c:v>
                </c:pt>
                <c:pt idx="78">
                  <c:v>103</c:v>
                </c:pt>
                <c:pt idx="79">
                  <c:v>108</c:v>
                </c:pt>
                <c:pt idx="80">
                  <c:v>141</c:v>
                </c:pt>
                <c:pt idx="81">
                  <c:v>90</c:v>
                </c:pt>
                <c:pt idx="82">
                  <c:v>139</c:v>
                </c:pt>
                <c:pt idx="83">
                  <c:v>122</c:v>
                </c:pt>
                <c:pt idx="84">
                  <c:v>122</c:v>
                </c:pt>
                <c:pt idx="85">
                  <c:v>104</c:v>
                </c:pt>
                <c:pt idx="86">
                  <c:v>74</c:v>
                </c:pt>
                <c:pt idx="87">
                  <c:v>108</c:v>
                </c:pt>
                <c:pt idx="88">
                  <c:v>125</c:v>
                </c:pt>
                <c:pt idx="89">
                  <c:v>134</c:v>
                </c:pt>
                <c:pt idx="90">
                  <c:v>105</c:v>
                </c:pt>
                <c:pt idx="91">
                  <c:v>182</c:v>
                </c:pt>
                <c:pt idx="92">
                  <c:v>143</c:v>
                </c:pt>
                <c:pt idx="93">
                  <c:v>91</c:v>
                </c:pt>
                <c:pt idx="94">
                  <c:v>175</c:v>
                </c:pt>
                <c:pt idx="95">
                  <c:v>165</c:v>
                </c:pt>
                <c:pt idx="96">
                  <c:v>160</c:v>
                </c:pt>
                <c:pt idx="97">
                  <c:v>181</c:v>
                </c:pt>
                <c:pt idx="98">
                  <c:v>188</c:v>
                </c:pt>
                <c:pt idx="99">
                  <c:v>143</c:v>
                </c:pt>
                <c:pt idx="100">
                  <c:v>98</c:v>
                </c:pt>
                <c:pt idx="101">
                  <c:v>152</c:v>
                </c:pt>
                <c:pt idx="102">
                  <c:v>174</c:v>
                </c:pt>
                <c:pt idx="103">
                  <c:v>158</c:v>
                </c:pt>
                <c:pt idx="104">
                  <c:v>176</c:v>
                </c:pt>
                <c:pt idx="105">
                  <c:v>205</c:v>
                </c:pt>
                <c:pt idx="106">
                  <c:v>147</c:v>
                </c:pt>
                <c:pt idx="107">
                  <c:v>117</c:v>
                </c:pt>
                <c:pt idx="108">
                  <c:v>171</c:v>
                </c:pt>
                <c:pt idx="109">
                  <c:v>161</c:v>
                </c:pt>
                <c:pt idx="110">
                  <c:v>168</c:v>
                </c:pt>
                <c:pt idx="111">
                  <c:v>187</c:v>
                </c:pt>
                <c:pt idx="112">
                  <c:v>259</c:v>
                </c:pt>
                <c:pt idx="113">
                  <c:v>168</c:v>
                </c:pt>
                <c:pt idx="114">
                  <c:v>143</c:v>
                </c:pt>
                <c:pt idx="115">
                  <c:v>127</c:v>
                </c:pt>
                <c:pt idx="116">
                  <c:v>226</c:v>
                </c:pt>
                <c:pt idx="117">
                  <c:v>175</c:v>
                </c:pt>
                <c:pt idx="118">
                  <c:v>167</c:v>
                </c:pt>
                <c:pt idx="119">
                  <c:v>211</c:v>
                </c:pt>
                <c:pt idx="120">
                  <c:v>220</c:v>
                </c:pt>
                <c:pt idx="121">
                  <c:v>141</c:v>
                </c:pt>
                <c:pt idx="122">
                  <c:v>261</c:v>
                </c:pt>
                <c:pt idx="123">
                  <c:v>218</c:v>
                </c:pt>
                <c:pt idx="124">
                  <c:v>195</c:v>
                </c:pt>
                <c:pt idx="125">
                  <c:v>219</c:v>
                </c:pt>
                <c:pt idx="126">
                  <c:v>264</c:v>
                </c:pt>
                <c:pt idx="127">
                  <c:v>264</c:v>
                </c:pt>
                <c:pt idx="128">
                  <c:v>160</c:v>
                </c:pt>
                <c:pt idx="129">
                  <c:v>268</c:v>
                </c:pt>
                <c:pt idx="130">
                  <c:v>249</c:v>
                </c:pt>
                <c:pt idx="131">
                  <c:v>242</c:v>
                </c:pt>
                <c:pt idx="132">
                  <c:v>293</c:v>
                </c:pt>
                <c:pt idx="133">
                  <c:v>373</c:v>
                </c:pt>
                <c:pt idx="134">
                  <c:v>265</c:v>
                </c:pt>
                <c:pt idx="135">
                  <c:v>194</c:v>
                </c:pt>
                <c:pt idx="136">
                  <c:v>351</c:v>
                </c:pt>
                <c:pt idx="137">
                  <c:v>300</c:v>
                </c:pt>
                <c:pt idx="138">
                  <c:v>320</c:v>
                </c:pt>
                <c:pt idx="139">
                  <c:v>369</c:v>
                </c:pt>
                <c:pt idx="140">
                  <c:v>427</c:v>
                </c:pt>
                <c:pt idx="141">
                  <c:v>280</c:v>
                </c:pt>
                <c:pt idx="142">
                  <c:v>251</c:v>
                </c:pt>
                <c:pt idx="143">
                  <c:v>381</c:v>
                </c:pt>
                <c:pt idx="144">
                  <c:v>305</c:v>
                </c:pt>
                <c:pt idx="145">
                  <c:v>287</c:v>
                </c:pt>
                <c:pt idx="146">
                  <c:v>376</c:v>
                </c:pt>
                <c:pt idx="147">
                  <c:v>458</c:v>
                </c:pt>
                <c:pt idx="148">
                  <c:v>275</c:v>
                </c:pt>
                <c:pt idx="149">
                  <c:v>215</c:v>
                </c:pt>
                <c:pt idx="150">
                  <c:v>328</c:v>
                </c:pt>
                <c:pt idx="151">
                  <c:v>379</c:v>
                </c:pt>
                <c:pt idx="152">
                  <c:v>392</c:v>
                </c:pt>
                <c:pt idx="153">
                  <c:v>425</c:v>
                </c:pt>
                <c:pt idx="154">
                  <c:v>374</c:v>
                </c:pt>
                <c:pt idx="155">
                  <c:v>250</c:v>
                </c:pt>
                <c:pt idx="156">
                  <c:v>301</c:v>
                </c:pt>
                <c:pt idx="157">
                  <c:v>432</c:v>
                </c:pt>
                <c:pt idx="158">
                  <c:v>353</c:v>
                </c:pt>
                <c:pt idx="159">
                  <c:v>356</c:v>
                </c:pt>
                <c:pt idx="160">
                  <c:v>411</c:v>
                </c:pt>
                <c:pt idx="161">
                  <c:v>427</c:v>
                </c:pt>
                <c:pt idx="162">
                  <c:v>273</c:v>
                </c:pt>
                <c:pt idx="163">
                  <c:v>245</c:v>
                </c:pt>
                <c:pt idx="164">
                  <c:v>482</c:v>
                </c:pt>
                <c:pt idx="165">
                  <c:v>390</c:v>
                </c:pt>
                <c:pt idx="166">
                  <c:v>435</c:v>
                </c:pt>
                <c:pt idx="167">
                  <c:v>448</c:v>
                </c:pt>
                <c:pt idx="168">
                  <c:v>532</c:v>
                </c:pt>
                <c:pt idx="169">
                  <c:v>361</c:v>
                </c:pt>
                <c:pt idx="170">
                  <c:v>296</c:v>
                </c:pt>
                <c:pt idx="171">
                  <c:v>416</c:v>
                </c:pt>
                <c:pt idx="172">
                  <c:v>421</c:v>
                </c:pt>
                <c:pt idx="173">
                  <c:v>402</c:v>
                </c:pt>
                <c:pt idx="174">
                  <c:v>389</c:v>
                </c:pt>
                <c:pt idx="175">
                  <c:v>547</c:v>
                </c:pt>
                <c:pt idx="176">
                  <c:v>390</c:v>
                </c:pt>
                <c:pt idx="177">
                  <c:v>348</c:v>
                </c:pt>
                <c:pt idx="178">
                  <c:v>410</c:v>
                </c:pt>
                <c:pt idx="179">
                  <c:v>418</c:v>
                </c:pt>
                <c:pt idx="180">
                  <c:v>419</c:v>
                </c:pt>
                <c:pt idx="181">
                  <c:v>463</c:v>
                </c:pt>
                <c:pt idx="182">
                  <c:v>603</c:v>
                </c:pt>
                <c:pt idx="183">
                  <c:v>405</c:v>
                </c:pt>
                <c:pt idx="184">
                  <c:v>385</c:v>
                </c:pt>
                <c:pt idx="185">
                  <c:v>509</c:v>
                </c:pt>
                <c:pt idx="186">
                  <c:v>219</c:v>
                </c:pt>
                <c:pt idx="187">
                  <c:v>308</c:v>
                </c:pt>
                <c:pt idx="188">
                  <c:v>460</c:v>
                </c:pt>
                <c:pt idx="189">
                  <c:v>514</c:v>
                </c:pt>
                <c:pt idx="190">
                  <c:v>393</c:v>
                </c:pt>
                <c:pt idx="191">
                  <c:v>392</c:v>
                </c:pt>
                <c:pt idx="192">
                  <c:v>429</c:v>
                </c:pt>
                <c:pt idx="193">
                  <c:v>424</c:v>
                </c:pt>
                <c:pt idx="194">
                  <c:v>427</c:v>
                </c:pt>
                <c:pt idx="195">
                  <c:v>483</c:v>
                </c:pt>
                <c:pt idx="196">
                  <c:v>623</c:v>
                </c:pt>
                <c:pt idx="197">
                  <c:v>348</c:v>
                </c:pt>
                <c:pt idx="198">
                  <c:v>364</c:v>
                </c:pt>
                <c:pt idx="199">
                  <c:v>540</c:v>
                </c:pt>
                <c:pt idx="200">
                  <c:v>468</c:v>
                </c:pt>
                <c:pt idx="201">
                  <c:v>447</c:v>
                </c:pt>
                <c:pt idx="202">
                  <c:v>471</c:v>
                </c:pt>
                <c:pt idx="203">
                  <c:v>550</c:v>
                </c:pt>
                <c:pt idx="204">
                  <c:v>421</c:v>
                </c:pt>
                <c:pt idx="205">
                  <c:v>386</c:v>
                </c:pt>
                <c:pt idx="206">
                  <c:v>510</c:v>
                </c:pt>
                <c:pt idx="207">
                  <c:v>443</c:v>
                </c:pt>
                <c:pt idx="208">
                  <c:v>449</c:v>
                </c:pt>
                <c:pt idx="209">
                  <c:v>279</c:v>
                </c:pt>
                <c:pt idx="210">
                  <c:v>633</c:v>
                </c:pt>
                <c:pt idx="211">
                  <c:v>325</c:v>
                </c:pt>
                <c:pt idx="212">
                  <c:v>443</c:v>
                </c:pt>
                <c:pt idx="213">
                  <c:v>519</c:v>
                </c:pt>
                <c:pt idx="214">
                  <c:v>492</c:v>
                </c:pt>
                <c:pt idx="215">
                  <c:v>502</c:v>
                </c:pt>
                <c:pt idx="216">
                  <c:v>455</c:v>
                </c:pt>
                <c:pt idx="217">
                  <c:v>755</c:v>
                </c:pt>
                <c:pt idx="218">
                  <c:v>472</c:v>
                </c:pt>
                <c:pt idx="219">
                  <c:v>431</c:v>
                </c:pt>
                <c:pt idx="220">
                  <c:v>441</c:v>
                </c:pt>
                <c:pt idx="221">
                  <c:v>535</c:v>
                </c:pt>
                <c:pt idx="222">
                  <c:v>495</c:v>
                </c:pt>
                <c:pt idx="223">
                  <c:v>455</c:v>
                </c:pt>
                <c:pt idx="224">
                  <c:v>659</c:v>
                </c:pt>
                <c:pt idx="225">
                  <c:v>440</c:v>
                </c:pt>
                <c:pt idx="226">
                  <c:v>414</c:v>
                </c:pt>
                <c:pt idx="227">
                  <c:v>482</c:v>
                </c:pt>
                <c:pt idx="228">
                  <c:v>441</c:v>
                </c:pt>
                <c:pt idx="229">
                  <c:v>449</c:v>
                </c:pt>
                <c:pt idx="230">
                  <c:v>558</c:v>
                </c:pt>
                <c:pt idx="231">
                  <c:v>734</c:v>
                </c:pt>
                <c:pt idx="232">
                  <c:v>485</c:v>
                </c:pt>
                <c:pt idx="233">
                  <c:v>476</c:v>
                </c:pt>
                <c:pt idx="234">
                  <c:v>542</c:v>
                </c:pt>
                <c:pt idx="235">
                  <c:v>430</c:v>
                </c:pt>
                <c:pt idx="236">
                  <c:v>447</c:v>
                </c:pt>
                <c:pt idx="237">
                  <c:v>531</c:v>
                </c:pt>
                <c:pt idx="238">
                  <c:v>667</c:v>
                </c:pt>
                <c:pt idx="239">
                  <c:v>504</c:v>
                </c:pt>
                <c:pt idx="240">
                  <c:v>522</c:v>
                </c:pt>
                <c:pt idx="241">
                  <c:v>559</c:v>
                </c:pt>
                <c:pt idx="242">
                  <c:v>462</c:v>
                </c:pt>
                <c:pt idx="243">
                  <c:v>514</c:v>
                </c:pt>
                <c:pt idx="244">
                  <c:v>587</c:v>
                </c:pt>
                <c:pt idx="245">
                  <c:v>766</c:v>
                </c:pt>
                <c:pt idx="246">
                  <c:v>549</c:v>
                </c:pt>
                <c:pt idx="247">
                  <c:v>486</c:v>
                </c:pt>
                <c:pt idx="248">
                  <c:v>596</c:v>
                </c:pt>
                <c:pt idx="249">
                  <c:v>493</c:v>
                </c:pt>
                <c:pt idx="250">
                  <c:v>448</c:v>
                </c:pt>
                <c:pt idx="251">
                  <c:v>573</c:v>
                </c:pt>
                <c:pt idx="252">
                  <c:v>771</c:v>
                </c:pt>
                <c:pt idx="253">
                  <c:v>492</c:v>
                </c:pt>
                <c:pt idx="254">
                  <c:v>510</c:v>
                </c:pt>
                <c:pt idx="255">
                  <c:v>617</c:v>
                </c:pt>
                <c:pt idx="256">
                  <c:v>499</c:v>
                </c:pt>
                <c:pt idx="257">
                  <c:v>591</c:v>
                </c:pt>
                <c:pt idx="258">
                  <c:v>554</c:v>
                </c:pt>
                <c:pt idx="259">
                  <c:v>658</c:v>
                </c:pt>
                <c:pt idx="260">
                  <c:v>424</c:v>
                </c:pt>
                <c:pt idx="261">
                  <c:v>463</c:v>
                </c:pt>
                <c:pt idx="262">
                  <c:v>555</c:v>
                </c:pt>
                <c:pt idx="263">
                  <c:v>515</c:v>
                </c:pt>
                <c:pt idx="264">
                  <c:v>445</c:v>
                </c:pt>
                <c:pt idx="265">
                  <c:v>517</c:v>
                </c:pt>
                <c:pt idx="266">
                  <c:v>630</c:v>
                </c:pt>
                <c:pt idx="267">
                  <c:v>470</c:v>
                </c:pt>
                <c:pt idx="268">
                  <c:v>508</c:v>
                </c:pt>
                <c:pt idx="269">
                  <c:v>523</c:v>
                </c:pt>
                <c:pt idx="270">
                  <c:v>500</c:v>
                </c:pt>
                <c:pt idx="271">
                  <c:v>495</c:v>
                </c:pt>
                <c:pt idx="272">
                  <c:v>512</c:v>
                </c:pt>
                <c:pt idx="273">
                  <c:v>642</c:v>
                </c:pt>
                <c:pt idx="274">
                  <c:v>466</c:v>
                </c:pt>
                <c:pt idx="275">
                  <c:v>493</c:v>
                </c:pt>
                <c:pt idx="276">
                  <c:v>569</c:v>
                </c:pt>
                <c:pt idx="277">
                  <c:v>509</c:v>
                </c:pt>
                <c:pt idx="278">
                  <c:v>418</c:v>
                </c:pt>
                <c:pt idx="279">
                  <c:v>471</c:v>
                </c:pt>
                <c:pt idx="280">
                  <c:v>549</c:v>
                </c:pt>
                <c:pt idx="281">
                  <c:v>418</c:v>
                </c:pt>
                <c:pt idx="282">
                  <c:v>420</c:v>
                </c:pt>
                <c:pt idx="283">
                  <c:v>461</c:v>
                </c:pt>
                <c:pt idx="284">
                  <c:v>429</c:v>
                </c:pt>
                <c:pt idx="285">
                  <c:v>416</c:v>
                </c:pt>
                <c:pt idx="286">
                  <c:v>424</c:v>
                </c:pt>
                <c:pt idx="287">
                  <c:v>550</c:v>
                </c:pt>
                <c:pt idx="288">
                  <c:v>388</c:v>
                </c:pt>
                <c:pt idx="289">
                  <c:v>362</c:v>
                </c:pt>
                <c:pt idx="290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5-4433-89D2-B780F236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483920"/>
        <c:axId val="2097014848"/>
      </c:barChart>
      <c:lineChart>
        <c:grouping val="standard"/>
        <c:varyColors val="0"/>
        <c:ser>
          <c:idx val="1"/>
          <c:order val="1"/>
          <c:tx>
            <c:strRef>
              <c:f>'CTrail Ridership data'!$C$1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34925" cap="rnd">
              <a:solidFill>
                <a:srgbClr val="00B0F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'CTrail Ridership data'!$A$2:$A$300</c:f>
              <c:numCache>
                <c:formatCode>m/d;@</c:formatCode>
                <c:ptCount val="299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</c:numCache>
            </c:numRef>
          </c:cat>
          <c:val>
            <c:numRef>
              <c:f>'CTrail Ridership data'!$C$2:$C$300</c:f>
              <c:numCache>
                <c:formatCode>#,##0</c:formatCode>
                <c:ptCount val="299"/>
                <c:pt idx="1">
                  <c:v>970</c:v>
                </c:pt>
                <c:pt idx="2">
                  <c:v>970</c:v>
                </c:pt>
                <c:pt idx="3">
                  <c:v>1181</c:v>
                </c:pt>
                <c:pt idx="4">
                  <c:v>1244.25</c:v>
                </c:pt>
                <c:pt idx="5">
                  <c:v>1294.8</c:v>
                </c:pt>
                <c:pt idx="6">
                  <c:v>1339.3333333333333</c:v>
                </c:pt>
                <c:pt idx="7">
                  <c:v>1406.1428571428571</c:v>
                </c:pt>
                <c:pt idx="8">
                  <c:v>1352.625</c:v>
                </c:pt>
                <c:pt idx="9">
                  <c:v>1315.8888888888889</c:v>
                </c:pt>
                <c:pt idx="10">
                  <c:v>1337.9</c:v>
                </c:pt>
                <c:pt idx="11">
                  <c:v>1380.1</c:v>
                </c:pt>
                <c:pt idx="12">
                  <c:v>1419.5</c:v>
                </c:pt>
                <c:pt idx="13">
                  <c:v>1424.3</c:v>
                </c:pt>
                <c:pt idx="14">
                  <c:v>1481.8</c:v>
                </c:pt>
                <c:pt idx="15">
                  <c:v>1436.9</c:v>
                </c:pt>
                <c:pt idx="16">
                  <c:v>1396.3</c:v>
                </c:pt>
                <c:pt idx="17">
                  <c:v>1340.2</c:v>
                </c:pt>
                <c:pt idx="18">
                  <c:v>1402.3</c:v>
                </c:pt>
                <c:pt idx="19">
                  <c:v>1460.4</c:v>
                </c:pt>
                <c:pt idx="20">
                  <c:v>1472.6</c:v>
                </c:pt>
                <c:pt idx="21">
                  <c:v>1533.2</c:v>
                </c:pt>
                <c:pt idx="22">
                  <c:v>1504.2</c:v>
                </c:pt>
                <c:pt idx="23">
                  <c:v>1460</c:v>
                </c:pt>
                <c:pt idx="24">
                  <c:v>1394.9</c:v>
                </c:pt>
                <c:pt idx="25">
                  <c:v>1388.6</c:v>
                </c:pt>
                <c:pt idx="26">
                  <c:v>1407.9</c:v>
                </c:pt>
                <c:pt idx="27">
                  <c:v>1448.3</c:v>
                </c:pt>
                <c:pt idx="28">
                  <c:v>1477.1</c:v>
                </c:pt>
                <c:pt idx="29">
                  <c:v>1416.1</c:v>
                </c:pt>
                <c:pt idx="30">
                  <c:v>1356.4</c:v>
                </c:pt>
                <c:pt idx="31">
                  <c:v>1294</c:v>
                </c:pt>
                <c:pt idx="32">
                  <c:v>1326.2</c:v>
                </c:pt>
                <c:pt idx="33">
                  <c:v>1351.9</c:v>
                </c:pt>
                <c:pt idx="34">
                  <c:v>1367.9</c:v>
                </c:pt>
                <c:pt idx="35">
                  <c:v>1448.1</c:v>
                </c:pt>
                <c:pt idx="36">
                  <c:v>1414.1</c:v>
                </c:pt>
                <c:pt idx="37">
                  <c:v>1357.6</c:v>
                </c:pt>
                <c:pt idx="38">
                  <c:v>1315</c:v>
                </c:pt>
                <c:pt idx="39">
                  <c:v>1338.9</c:v>
                </c:pt>
                <c:pt idx="40">
                  <c:v>1349.4</c:v>
                </c:pt>
                <c:pt idx="41">
                  <c:v>1328</c:v>
                </c:pt>
                <c:pt idx="42">
                  <c:v>1286.4000000000001</c:v>
                </c:pt>
                <c:pt idx="43">
                  <c:v>1198.3</c:v>
                </c:pt>
                <c:pt idx="44">
                  <c:v>1089.7</c:v>
                </c:pt>
                <c:pt idx="45">
                  <c:v>950.8</c:v>
                </c:pt>
                <c:pt idx="46">
                  <c:v>880.5</c:v>
                </c:pt>
                <c:pt idx="47">
                  <c:v>803.1</c:v>
                </c:pt>
                <c:pt idx="48">
                  <c:v>683.6</c:v>
                </c:pt>
                <c:pt idx="49">
                  <c:v>586.6</c:v>
                </c:pt>
                <c:pt idx="50">
                  <c:v>490.5</c:v>
                </c:pt>
                <c:pt idx="51">
                  <c:v>389.5</c:v>
                </c:pt>
                <c:pt idx="52">
                  <c:v>307.7</c:v>
                </c:pt>
                <c:pt idx="53">
                  <c:v>267</c:v>
                </c:pt>
                <c:pt idx="54">
                  <c:v>238.7</c:v>
                </c:pt>
                <c:pt idx="55">
                  <c:v>214.5</c:v>
                </c:pt>
                <c:pt idx="56">
                  <c:v>202.8</c:v>
                </c:pt>
                <c:pt idx="57">
                  <c:v>185.8</c:v>
                </c:pt>
                <c:pt idx="58">
                  <c:v>169.8</c:v>
                </c:pt>
                <c:pt idx="59">
                  <c:v>158</c:v>
                </c:pt>
                <c:pt idx="60">
                  <c:v>150.9</c:v>
                </c:pt>
                <c:pt idx="61">
                  <c:v>152.6</c:v>
                </c:pt>
                <c:pt idx="62">
                  <c:v>150.9</c:v>
                </c:pt>
                <c:pt idx="63">
                  <c:v>149.69999999999999</c:v>
                </c:pt>
                <c:pt idx="64">
                  <c:v>145.69999999999999</c:v>
                </c:pt>
                <c:pt idx="65">
                  <c:v>138.5</c:v>
                </c:pt>
                <c:pt idx="66">
                  <c:v>136.9</c:v>
                </c:pt>
                <c:pt idx="67">
                  <c:v>137.1</c:v>
                </c:pt>
                <c:pt idx="68">
                  <c:v>138.80000000000001</c:v>
                </c:pt>
                <c:pt idx="69">
                  <c:v>138.6</c:v>
                </c:pt>
                <c:pt idx="70">
                  <c:v>140.80000000000001</c:v>
                </c:pt>
                <c:pt idx="71">
                  <c:v>134.1</c:v>
                </c:pt>
                <c:pt idx="72">
                  <c:v>127.2</c:v>
                </c:pt>
                <c:pt idx="73">
                  <c:v>123.5</c:v>
                </c:pt>
                <c:pt idx="74">
                  <c:v>128.30000000000001</c:v>
                </c:pt>
                <c:pt idx="75">
                  <c:v>133.30000000000001</c:v>
                </c:pt>
                <c:pt idx="76">
                  <c:v>131.1</c:v>
                </c:pt>
                <c:pt idx="77">
                  <c:v>134.5</c:v>
                </c:pt>
                <c:pt idx="78">
                  <c:v>132.5</c:v>
                </c:pt>
                <c:pt idx="79">
                  <c:v>129.1</c:v>
                </c:pt>
                <c:pt idx="80">
                  <c:v>127.6</c:v>
                </c:pt>
                <c:pt idx="81">
                  <c:v>126.6</c:v>
                </c:pt>
                <c:pt idx="82">
                  <c:v>132.9</c:v>
                </c:pt>
                <c:pt idx="83">
                  <c:v>132.19999999999999</c:v>
                </c:pt>
                <c:pt idx="84">
                  <c:v>128.69999999999999</c:v>
                </c:pt>
                <c:pt idx="85">
                  <c:v>125.7</c:v>
                </c:pt>
                <c:pt idx="86">
                  <c:v>118</c:v>
                </c:pt>
                <c:pt idx="87">
                  <c:v>111.1</c:v>
                </c:pt>
                <c:pt idx="88">
                  <c:v>113.3</c:v>
                </c:pt>
                <c:pt idx="89">
                  <c:v>115.9</c:v>
                </c:pt>
                <c:pt idx="90">
                  <c:v>112.3</c:v>
                </c:pt>
                <c:pt idx="91">
                  <c:v>121.5</c:v>
                </c:pt>
                <c:pt idx="92">
                  <c:v>121.9</c:v>
                </c:pt>
                <c:pt idx="93">
                  <c:v>118.8</c:v>
                </c:pt>
                <c:pt idx="94">
                  <c:v>124.1</c:v>
                </c:pt>
                <c:pt idx="95">
                  <c:v>130.19999999999999</c:v>
                </c:pt>
                <c:pt idx="96">
                  <c:v>138.80000000000001</c:v>
                </c:pt>
                <c:pt idx="97">
                  <c:v>146.1</c:v>
                </c:pt>
                <c:pt idx="98">
                  <c:v>152.4</c:v>
                </c:pt>
                <c:pt idx="99">
                  <c:v>153.30000000000001</c:v>
                </c:pt>
                <c:pt idx="100">
                  <c:v>152.6</c:v>
                </c:pt>
                <c:pt idx="101">
                  <c:v>149.6</c:v>
                </c:pt>
                <c:pt idx="102">
                  <c:v>152.69999999999999</c:v>
                </c:pt>
                <c:pt idx="103">
                  <c:v>159.4</c:v>
                </c:pt>
                <c:pt idx="104">
                  <c:v>159.5</c:v>
                </c:pt>
                <c:pt idx="105">
                  <c:v>163.5</c:v>
                </c:pt>
                <c:pt idx="106">
                  <c:v>162.19999999999999</c:v>
                </c:pt>
                <c:pt idx="107">
                  <c:v>155.80000000000001</c:v>
                </c:pt>
                <c:pt idx="108">
                  <c:v>154.1</c:v>
                </c:pt>
                <c:pt idx="109">
                  <c:v>155.9</c:v>
                </c:pt>
                <c:pt idx="110">
                  <c:v>162.9</c:v>
                </c:pt>
                <c:pt idx="111">
                  <c:v>166.4</c:v>
                </c:pt>
                <c:pt idx="112">
                  <c:v>174.9</c:v>
                </c:pt>
                <c:pt idx="113">
                  <c:v>175.9</c:v>
                </c:pt>
                <c:pt idx="114">
                  <c:v>172.6</c:v>
                </c:pt>
                <c:pt idx="115">
                  <c:v>164.8</c:v>
                </c:pt>
                <c:pt idx="116">
                  <c:v>172.7</c:v>
                </c:pt>
                <c:pt idx="117">
                  <c:v>178.5</c:v>
                </c:pt>
                <c:pt idx="118">
                  <c:v>178.1</c:v>
                </c:pt>
                <c:pt idx="119">
                  <c:v>183.1</c:v>
                </c:pt>
                <c:pt idx="120">
                  <c:v>188.3</c:v>
                </c:pt>
                <c:pt idx="121">
                  <c:v>183.7</c:v>
                </c:pt>
                <c:pt idx="122">
                  <c:v>183.9</c:v>
                </c:pt>
                <c:pt idx="123">
                  <c:v>188.9</c:v>
                </c:pt>
                <c:pt idx="124">
                  <c:v>194.1</c:v>
                </c:pt>
                <c:pt idx="125">
                  <c:v>203.3</c:v>
                </c:pt>
                <c:pt idx="126">
                  <c:v>207.1</c:v>
                </c:pt>
                <c:pt idx="127">
                  <c:v>216</c:v>
                </c:pt>
                <c:pt idx="128">
                  <c:v>215.3</c:v>
                </c:pt>
                <c:pt idx="129">
                  <c:v>221</c:v>
                </c:pt>
                <c:pt idx="130">
                  <c:v>223.9</c:v>
                </c:pt>
                <c:pt idx="131">
                  <c:v>234</c:v>
                </c:pt>
                <c:pt idx="132">
                  <c:v>237.2</c:v>
                </c:pt>
                <c:pt idx="133">
                  <c:v>252.7</c:v>
                </c:pt>
                <c:pt idx="134">
                  <c:v>259.7</c:v>
                </c:pt>
                <c:pt idx="135">
                  <c:v>257.2</c:v>
                </c:pt>
                <c:pt idx="136">
                  <c:v>265.89999999999998</c:v>
                </c:pt>
                <c:pt idx="137">
                  <c:v>269.5</c:v>
                </c:pt>
                <c:pt idx="138">
                  <c:v>285.5</c:v>
                </c:pt>
                <c:pt idx="139">
                  <c:v>295.60000000000002</c:v>
                </c:pt>
                <c:pt idx="140">
                  <c:v>313.39999999999998</c:v>
                </c:pt>
                <c:pt idx="141">
                  <c:v>317.2</c:v>
                </c:pt>
                <c:pt idx="142">
                  <c:v>313</c:v>
                </c:pt>
                <c:pt idx="143">
                  <c:v>313.8</c:v>
                </c:pt>
                <c:pt idx="144">
                  <c:v>317.8</c:v>
                </c:pt>
                <c:pt idx="145">
                  <c:v>327.10000000000002</c:v>
                </c:pt>
                <c:pt idx="146">
                  <c:v>329.6</c:v>
                </c:pt>
                <c:pt idx="147">
                  <c:v>345.4</c:v>
                </c:pt>
                <c:pt idx="148">
                  <c:v>340.9</c:v>
                </c:pt>
                <c:pt idx="149">
                  <c:v>325.5</c:v>
                </c:pt>
                <c:pt idx="150">
                  <c:v>315.60000000000002</c:v>
                </c:pt>
                <c:pt idx="151">
                  <c:v>325.5</c:v>
                </c:pt>
                <c:pt idx="152">
                  <c:v>339.6</c:v>
                </c:pt>
                <c:pt idx="153">
                  <c:v>344</c:v>
                </c:pt>
                <c:pt idx="154">
                  <c:v>350.9</c:v>
                </c:pt>
                <c:pt idx="155">
                  <c:v>347.2</c:v>
                </c:pt>
                <c:pt idx="156">
                  <c:v>339.7</c:v>
                </c:pt>
                <c:pt idx="157">
                  <c:v>337.1</c:v>
                </c:pt>
                <c:pt idx="158">
                  <c:v>344.9</c:v>
                </c:pt>
                <c:pt idx="159">
                  <c:v>359</c:v>
                </c:pt>
                <c:pt idx="160">
                  <c:v>367.3</c:v>
                </c:pt>
                <c:pt idx="161">
                  <c:v>372.1</c:v>
                </c:pt>
                <c:pt idx="162">
                  <c:v>360.2</c:v>
                </c:pt>
                <c:pt idx="163">
                  <c:v>342.2</c:v>
                </c:pt>
                <c:pt idx="164">
                  <c:v>353</c:v>
                </c:pt>
                <c:pt idx="165">
                  <c:v>367</c:v>
                </c:pt>
                <c:pt idx="166">
                  <c:v>380.4</c:v>
                </c:pt>
                <c:pt idx="167">
                  <c:v>382</c:v>
                </c:pt>
                <c:pt idx="168">
                  <c:v>399.9</c:v>
                </c:pt>
                <c:pt idx="169">
                  <c:v>400.4</c:v>
                </c:pt>
                <c:pt idx="170">
                  <c:v>388.9</c:v>
                </c:pt>
                <c:pt idx="171">
                  <c:v>387.8</c:v>
                </c:pt>
                <c:pt idx="172">
                  <c:v>402.6</c:v>
                </c:pt>
                <c:pt idx="173">
                  <c:v>418.3</c:v>
                </c:pt>
                <c:pt idx="174">
                  <c:v>409</c:v>
                </c:pt>
                <c:pt idx="175">
                  <c:v>424.7</c:v>
                </c:pt>
                <c:pt idx="176">
                  <c:v>420.2</c:v>
                </c:pt>
                <c:pt idx="177">
                  <c:v>410.2</c:v>
                </c:pt>
                <c:pt idx="178">
                  <c:v>398</c:v>
                </c:pt>
                <c:pt idx="179">
                  <c:v>403.7</c:v>
                </c:pt>
                <c:pt idx="180">
                  <c:v>416</c:v>
                </c:pt>
                <c:pt idx="181">
                  <c:v>420.7</c:v>
                </c:pt>
                <c:pt idx="182">
                  <c:v>438.9</c:v>
                </c:pt>
                <c:pt idx="183">
                  <c:v>439.2</c:v>
                </c:pt>
                <c:pt idx="184">
                  <c:v>438.8</c:v>
                </c:pt>
                <c:pt idx="185">
                  <c:v>435</c:v>
                </c:pt>
                <c:pt idx="186">
                  <c:v>417.9</c:v>
                </c:pt>
                <c:pt idx="187">
                  <c:v>413.9</c:v>
                </c:pt>
                <c:pt idx="188">
                  <c:v>418.9</c:v>
                </c:pt>
                <c:pt idx="189">
                  <c:v>428.5</c:v>
                </c:pt>
                <c:pt idx="190">
                  <c:v>425.9</c:v>
                </c:pt>
                <c:pt idx="191">
                  <c:v>418.8</c:v>
                </c:pt>
                <c:pt idx="192">
                  <c:v>401.4</c:v>
                </c:pt>
                <c:pt idx="193">
                  <c:v>403.3</c:v>
                </c:pt>
                <c:pt idx="194">
                  <c:v>407.5</c:v>
                </c:pt>
                <c:pt idx="195">
                  <c:v>404.9</c:v>
                </c:pt>
                <c:pt idx="196">
                  <c:v>445.3</c:v>
                </c:pt>
                <c:pt idx="197">
                  <c:v>449.3</c:v>
                </c:pt>
                <c:pt idx="198">
                  <c:v>439.7</c:v>
                </c:pt>
                <c:pt idx="199">
                  <c:v>442.3</c:v>
                </c:pt>
                <c:pt idx="200">
                  <c:v>449.8</c:v>
                </c:pt>
                <c:pt idx="201">
                  <c:v>455.3</c:v>
                </c:pt>
                <c:pt idx="202">
                  <c:v>459.5</c:v>
                </c:pt>
                <c:pt idx="203">
                  <c:v>472.1</c:v>
                </c:pt>
                <c:pt idx="204">
                  <c:v>471.5</c:v>
                </c:pt>
                <c:pt idx="205">
                  <c:v>461.8</c:v>
                </c:pt>
                <c:pt idx="206">
                  <c:v>450.5</c:v>
                </c:pt>
                <c:pt idx="207">
                  <c:v>460</c:v>
                </c:pt>
                <c:pt idx="208">
                  <c:v>468.5</c:v>
                </c:pt>
                <c:pt idx="209">
                  <c:v>442.4</c:v>
                </c:pt>
                <c:pt idx="210">
                  <c:v>458.9</c:v>
                </c:pt>
                <c:pt idx="211">
                  <c:v>446.7</c:v>
                </c:pt>
                <c:pt idx="212">
                  <c:v>443.9</c:v>
                </c:pt>
                <c:pt idx="213">
                  <c:v>440.8</c:v>
                </c:pt>
                <c:pt idx="214">
                  <c:v>447.9</c:v>
                </c:pt>
                <c:pt idx="215">
                  <c:v>459.5</c:v>
                </c:pt>
                <c:pt idx="216">
                  <c:v>454</c:v>
                </c:pt>
                <c:pt idx="217">
                  <c:v>485.2</c:v>
                </c:pt>
                <c:pt idx="218">
                  <c:v>487.5</c:v>
                </c:pt>
                <c:pt idx="219">
                  <c:v>502.7</c:v>
                </c:pt>
                <c:pt idx="220">
                  <c:v>483.5</c:v>
                </c:pt>
                <c:pt idx="221">
                  <c:v>504.5</c:v>
                </c:pt>
                <c:pt idx="222">
                  <c:v>509.7</c:v>
                </c:pt>
                <c:pt idx="223">
                  <c:v>503.3</c:v>
                </c:pt>
                <c:pt idx="224">
                  <c:v>520</c:v>
                </c:pt>
                <c:pt idx="225">
                  <c:v>513.79999999999995</c:v>
                </c:pt>
                <c:pt idx="226">
                  <c:v>509.7</c:v>
                </c:pt>
                <c:pt idx="227">
                  <c:v>482.4</c:v>
                </c:pt>
                <c:pt idx="228">
                  <c:v>479.3</c:v>
                </c:pt>
                <c:pt idx="229">
                  <c:v>481.1</c:v>
                </c:pt>
                <c:pt idx="230">
                  <c:v>492.8</c:v>
                </c:pt>
                <c:pt idx="231">
                  <c:v>512.70000000000005</c:v>
                </c:pt>
                <c:pt idx="232">
                  <c:v>511.7</c:v>
                </c:pt>
                <c:pt idx="233">
                  <c:v>513.79999999999995</c:v>
                </c:pt>
                <c:pt idx="234">
                  <c:v>502.1</c:v>
                </c:pt>
                <c:pt idx="235">
                  <c:v>501.1</c:v>
                </c:pt>
                <c:pt idx="236">
                  <c:v>504.4</c:v>
                </c:pt>
                <c:pt idx="237">
                  <c:v>509.3</c:v>
                </c:pt>
                <c:pt idx="238">
                  <c:v>531.9</c:v>
                </c:pt>
                <c:pt idx="239">
                  <c:v>537.4</c:v>
                </c:pt>
                <c:pt idx="240">
                  <c:v>533.79999999999995</c:v>
                </c:pt>
                <c:pt idx="241">
                  <c:v>516.29999999999995</c:v>
                </c:pt>
                <c:pt idx="242">
                  <c:v>514</c:v>
                </c:pt>
                <c:pt idx="243">
                  <c:v>517.79999999999995</c:v>
                </c:pt>
                <c:pt idx="244">
                  <c:v>522.29999999999995</c:v>
                </c:pt>
                <c:pt idx="245">
                  <c:v>555.9</c:v>
                </c:pt>
                <c:pt idx="246">
                  <c:v>566.1</c:v>
                </c:pt>
                <c:pt idx="247">
                  <c:v>561.6</c:v>
                </c:pt>
                <c:pt idx="248">
                  <c:v>554.5</c:v>
                </c:pt>
                <c:pt idx="249">
                  <c:v>553.4</c:v>
                </c:pt>
                <c:pt idx="250">
                  <c:v>546</c:v>
                </c:pt>
                <c:pt idx="251">
                  <c:v>547.4</c:v>
                </c:pt>
                <c:pt idx="252">
                  <c:v>578.29999999999995</c:v>
                </c:pt>
                <c:pt idx="253">
                  <c:v>576.1</c:v>
                </c:pt>
                <c:pt idx="254">
                  <c:v>568.4</c:v>
                </c:pt>
                <c:pt idx="255">
                  <c:v>553.5</c:v>
                </c:pt>
                <c:pt idx="256">
                  <c:v>548.5</c:v>
                </c:pt>
                <c:pt idx="257">
                  <c:v>559</c:v>
                </c:pt>
                <c:pt idx="258">
                  <c:v>554.79999999999995</c:v>
                </c:pt>
                <c:pt idx="259">
                  <c:v>571.29999999999995</c:v>
                </c:pt>
                <c:pt idx="260">
                  <c:v>568.9</c:v>
                </c:pt>
                <c:pt idx="261">
                  <c:v>557.9</c:v>
                </c:pt>
                <c:pt idx="262">
                  <c:v>536.29999999999995</c:v>
                </c:pt>
                <c:pt idx="263">
                  <c:v>538.6</c:v>
                </c:pt>
                <c:pt idx="264">
                  <c:v>532.1</c:v>
                </c:pt>
                <c:pt idx="265">
                  <c:v>522.1</c:v>
                </c:pt>
                <c:pt idx="266">
                  <c:v>535.20000000000005</c:v>
                </c:pt>
                <c:pt idx="267">
                  <c:v>523.1</c:v>
                </c:pt>
                <c:pt idx="268">
                  <c:v>518.5</c:v>
                </c:pt>
                <c:pt idx="269">
                  <c:v>505</c:v>
                </c:pt>
                <c:pt idx="270">
                  <c:v>512.6</c:v>
                </c:pt>
                <c:pt idx="271">
                  <c:v>515.79999999999995</c:v>
                </c:pt>
                <c:pt idx="272">
                  <c:v>511.5</c:v>
                </c:pt>
                <c:pt idx="273">
                  <c:v>524.20000000000005</c:v>
                </c:pt>
                <c:pt idx="274">
                  <c:v>526.29999999999995</c:v>
                </c:pt>
                <c:pt idx="275">
                  <c:v>523.9</c:v>
                </c:pt>
                <c:pt idx="276">
                  <c:v>517.79999999999995</c:v>
                </c:pt>
                <c:pt idx="277">
                  <c:v>521.70000000000005</c:v>
                </c:pt>
                <c:pt idx="278">
                  <c:v>512.70000000000005</c:v>
                </c:pt>
                <c:pt idx="279">
                  <c:v>507.5</c:v>
                </c:pt>
                <c:pt idx="280">
                  <c:v>512.4</c:v>
                </c:pt>
                <c:pt idx="281">
                  <c:v>504.7</c:v>
                </c:pt>
                <c:pt idx="282">
                  <c:v>495.5</c:v>
                </c:pt>
                <c:pt idx="283">
                  <c:v>477.4</c:v>
                </c:pt>
                <c:pt idx="284">
                  <c:v>473.7</c:v>
                </c:pt>
                <c:pt idx="285">
                  <c:v>466</c:v>
                </c:pt>
                <c:pt idx="286">
                  <c:v>451.5</c:v>
                </c:pt>
                <c:pt idx="287">
                  <c:v>455.6</c:v>
                </c:pt>
                <c:pt idx="288">
                  <c:v>452.6</c:v>
                </c:pt>
                <c:pt idx="289">
                  <c:v>441.7</c:v>
                </c:pt>
                <c:pt idx="290">
                  <c:v>429.3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5-4433-89D2-B780F236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483920"/>
        <c:axId val="2097014848"/>
      </c:lineChart>
      <c:dateAx>
        <c:axId val="284483920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014848"/>
        <c:crosses val="autoZero"/>
        <c:auto val="1"/>
        <c:lblOffset val="100"/>
        <c:baseTimeUnit val="days"/>
      </c:dateAx>
      <c:valAx>
        <c:axId val="2097014848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8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NHL RIDERSHIP WITH 10 DAY ROLLING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'CTrail Ridership data'!$N$1</c:f>
              <c:strCache>
                <c:ptCount val="1"/>
                <c:pt idx="0">
                  <c:v>NHL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'CTrail Ridership data'!$M$2:$M$300</c:f>
              <c:numCache>
                <c:formatCode>m/d;@</c:formatCode>
                <c:ptCount val="299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</c:numCache>
            </c:numRef>
          </c:cat>
          <c:val>
            <c:numRef>
              <c:f>'CTrail Ridership data'!$N$2:$N$300</c:f>
              <c:numCache>
                <c:formatCode>#,##0</c:formatCode>
                <c:ptCount val="299"/>
                <c:pt idx="1">
                  <c:v>57739.742923893798</c:v>
                </c:pt>
                <c:pt idx="2">
                  <c:v>56596.381677876103</c:v>
                </c:pt>
                <c:pt idx="3">
                  <c:v>135928.97813333332</c:v>
                </c:pt>
                <c:pt idx="4">
                  <c:v>131891.48373333333</c:v>
                </c:pt>
                <c:pt idx="5">
                  <c:v>134583.14666666667</c:v>
                </c:pt>
                <c:pt idx="6">
                  <c:v>134583.14666666667</c:v>
                </c:pt>
                <c:pt idx="7">
                  <c:v>134583.14666666667</c:v>
                </c:pt>
                <c:pt idx="8">
                  <c:v>57168.062300884951</c:v>
                </c:pt>
                <c:pt idx="9">
                  <c:v>57168.062300884951</c:v>
                </c:pt>
                <c:pt idx="10">
                  <c:v>134583.14666666667</c:v>
                </c:pt>
                <c:pt idx="11">
                  <c:v>134583.14666666667</c:v>
                </c:pt>
                <c:pt idx="12">
                  <c:v>134583.14666666667</c:v>
                </c:pt>
                <c:pt idx="13">
                  <c:v>134583.14666666667</c:v>
                </c:pt>
                <c:pt idx="14">
                  <c:v>127853.98933333333</c:v>
                </c:pt>
                <c:pt idx="15">
                  <c:v>54309.659185840697</c:v>
                </c:pt>
                <c:pt idx="16">
                  <c:v>51304.019726340521</c:v>
                </c:pt>
                <c:pt idx="17">
                  <c:v>50879.575447787603</c:v>
                </c:pt>
                <c:pt idx="18">
                  <c:v>127853.98933333333</c:v>
                </c:pt>
                <c:pt idx="19">
                  <c:v>127853.98933333333</c:v>
                </c:pt>
                <c:pt idx="20">
                  <c:v>127853.98933333333</c:v>
                </c:pt>
                <c:pt idx="21">
                  <c:v>127853.98933333333</c:v>
                </c:pt>
                <c:pt idx="22">
                  <c:v>48592.852955752205</c:v>
                </c:pt>
                <c:pt idx="23">
                  <c:v>48592.852955752205</c:v>
                </c:pt>
                <c:pt idx="24">
                  <c:v>107666.51733333334</c:v>
                </c:pt>
                <c:pt idx="25">
                  <c:v>107666.51733333334</c:v>
                </c:pt>
                <c:pt idx="26">
                  <c:v>107666.51733333334</c:v>
                </c:pt>
                <c:pt idx="27">
                  <c:v>107666.51733333334</c:v>
                </c:pt>
                <c:pt idx="28">
                  <c:v>107666.51733333334</c:v>
                </c:pt>
                <c:pt idx="29">
                  <c:v>45734.449840707966</c:v>
                </c:pt>
                <c:pt idx="30">
                  <c:v>54309.659185840697</c:v>
                </c:pt>
                <c:pt idx="31">
                  <c:v>126508.15786666666</c:v>
                </c:pt>
                <c:pt idx="32">
                  <c:v>127853.98933333333</c:v>
                </c:pt>
                <c:pt idx="33">
                  <c:v>121124.83200000001</c:v>
                </c:pt>
                <c:pt idx="34">
                  <c:v>121124.83200000001</c:v>
                </c:pt>
                <c:pt idx="35">
                  <c:v>121124.83200000001</c:v>
                </c:pt>
                <c:pt idx="36">
                  <c:v>51451.256070796459</c:v>
                </c:pt>
                <c:pt idx="37">
                  <c:v>51451.256070796459</c:v>
                </c:pt>
                <c:pt idx="38">
                  <c:v>102283.14666666667</c:v>
                </c:pt>
                <c:pt idx="39">
                  <c:v>99583.146666666667</c:v>
                </c:pt>
                <c:pt idx="40">
                  <c:v>84783.146666666667</c:v>
                </c:pt>
                <c:pt idx="41">
                  <c:v>61883.146666666667</c:v>
                </c:pt>
                <c:pt idx="42">
                  <c:v>44383.146666666667</c:v>
                </c:pt>
                <c:pt idx="43">
                  <c:v>12568.062300884951</c:v>
                </c:pt>
                <c:pt idx="44">
                  <c:v>12568.062300884951</c:v>
                </c:pt>
                <c:pt idx="45">
                  <c:v>17483.146666666667</c:v>
                </c:pt>
                <c:pt idx="46">
                  <c:v>12083.146666666667</c:v>
                </c:pt>
                <c:pt idx="47">
                  <c:v>8083.1466666666674</c:v>
                </c:pt>
                <c:pt idx="48">
                  <c:v>4083.1466666666674</c:v>
                </c:pt>
                <c:pt idx="49">
                  <c:v>4083.1466666666674</c:v>
                </c:pt>
                <c:pt idx="50">
                  <c:v>2868.0623008849507</c:v>
                </c:pt>
                <c:pt idx="51">
                  <c:v>2868.0623008849507</c:v>
                </c:pt>
                <c:pt idx="52">
                  <c:v>6683.1466666666674</c:v>
                </c:pt>
                <c:pt idx="53">
                  <c:v>6683.1466666666674</c:v>
                </c:pt>
                <c:pt idx="54">
                  <c:v>6683.1466666666674</c:v>
                </c:pt>
                <c:pt idx="55">
                  <c:v>6683.1466666666674</c:v>
                </c:pt>
                <c:pt idx="56">
                  <c:v>6683.1466666666674</c:v>
                </c:pt>
                <c:pt idx="57">
                  <c:v>2868.0623008849507</c:v>
                </c:pt>
                <c:pt idx="58">
                  <c:v>2868.0623008849507</c:v>
                </c:pt>
                <c:pt idx="59">
                  <c:v>6683.1466666666674</c:v>
                </c:pt>
                <c:pt idx="60">
                  <c:v>6683.1466666666674</c:v>
                </c:pt>
                <c:pt idx="61">
                  <c:v>6683.1466666666674</c:v>
                </c:pt>
                <c:pt idx="62">
                  <c:v>6683.1466666666674</c:v>
                </c:pt>
                <c:pt idx="63">
                  <c:v>6683.1466666666674</c:v>
                </c:pt>
                <c:pt idx="64">
                  <c:v>2868.0623008849507</c:v>
                </c:pt>
                <c:pt idx="65">
                  <c:v>2868.0623008849507</c:v>
                </c:pt>
                <c:pt idx="66">
                  <c:v>6683.1466666666674</c:v>
                </c:pt>
                <c:pt idx="67">
                  <c:v>6683.1466666666674</c:v>
                </c:pt>
                <c:pt idx="68">
                  <c:v>6683.1466666666674</c:v>
                </c:pt>
                <c:pt idx="69">
                  <c:v>6683.1466666666674</c:v>
                </c:pt>
                <c:pt idx="70">
                  <c:v>6683.1466666666674</c:v>
                </c:pt>
                <c:pt idx="71">
                  <c:v>2868.0623008849507</c:v>
                </c:pt>
                <c:pt idx="72">
                  <c:v>2868.0623008849507</c:v>
                </c:pt>
                <c:pt idx="73">
                  <c:v>6683.1466666666674</c:v>
                </c:pt>
                <c:pt idx="74">
                  <c:v>6683.1466666666674</c:v>
                </c:pt>
                <c:pt idx="75">
                  <c:v>6683.1466666666674</c:v>
                </c:pt>
                <c:pt idx="76">
                  <c:v>6683.1466666666674</c:v>
                </c:pt>
                <c:pt idx="77">
                  <c:v>6683.1466666666674</c:v>
                </c:pt>
                <c:pt idx="78">
                  <c:v>2868.0623008849507</c:v>
                </c:pt>
                <c:pt idx="79">
                  <c:v>2868.0623008849507</c:v>
                </c:pt>
                <c:pt idx="80">
                  <c:v>6683.1466666666674</c:v>
                </c:pt>
                <c:pt idx="81">
                  <c:v>6683.1466666666674</c:v>
                </c:pt>
                <c:pt idx="82">
                  <c:v>6683.1466666666674</c:v>
                </c:pt>
                <c:pt idx="83">
                  <c:v>6683.1466666666674</c:v>
                </c:pt>
                <c:pt idx="84">
                  <c:v>6683.1466666666674</c:v>
                </c:pt>
                <c:pt idx="85">
                  <c:v>2868.0623008849507</c:v>
                </c:pt>
                <c:pt idx="86">
                  <c:v>2868.0623008849507</c:v>
                </c:pt>
                <c:pt idx="87">
                  <c:v>6683.1466666666674</c:v>
                </c:pt>
                <c:pt idx="88">
                  <c:v>6683.1466666666674</c:v>
                </c:pt>
                <c:pt idx="89">
                  <c:v>6683.1466666666674</c:v>
                </c:pt>
                <c:pt idx="90">
                  <c:v>6683.1466666666674</c:v>
                </c:pt>
                <c:pt idx="91">
                  <c:v>6683.1466666666674</c:v>
                </c:pt>
                <c:pt idx="92">
                  <c:v>2868.0623008849507</c:v>
                </c:pt>
                <c:pt idx="93">
                  <c:v>2868.0623008849507</c:v>
                </c:pt>
                <c:pt idx="94">
                  <c:v>6683.1466666666674</c:v>
                </c:pt>
                <c:pt idx="95">
                  <c:v>6683.1466666666674</c:v>
                </c:pt>
                <c:pt idx="96">
                  <c:v>6683.1466666666674</c:v>
                </c:pt>
                <c:pt idx="97">
                  <c:v>6683.1466666666674</c:v>
                </c:pt>
                <c:pt idx="98">
                  <c:v>6683.1466666666674</c:v>
                </c:pt>
                <c:pt idx="99">
                  <c:v>2868.0623008849507</c:v>
                </c:pt>
                <c:pt idx="100">
                  <c:v>2868.0623008849507</c:v>
                </c:pt>
                <c:pt idx="101">
                  <c:v>6683.1466666666674</c:v>
                </c:pt>
                <c:pt idx="102">
                  <c:v>6683.1466666666674</c:v>
                </c:pt>
                <c:pt idx="103">
                  <c:v>6683.1466666666674</c:v>
                </c:pt>
                <c:pt idx="104">
                  <c:v>6683.1466666666674</c:v>
                </c:pt>
                <c:pt idx="105">
                  <c:v>6683.1466666666674</c:v>
                </c:pt>
                <c:pt idx="106">
                  <c:v>2868.0623008849507</c:v>
                </c:pt>
                <c:pt idx="107">
                  <c:v>2868.0623008849507</c:v>
                </c:pt>
                <c:pt idx="108">
                  <c:v>6683.1466666666674</c:v>
                </c:pt>
                <c:pt idx="109">
                  <c:v>6683.1466666666674</c:v>
                </c:pt>
                <c:pt idx="110">
                  <c:v>6683.1466666666674</c:v>
                </c:pt>
                <c:pt idx="111">
                  <c:v>6683.1466666666674</c:v>
                </c:pt>
                <c:pt idx="112">
                  <c:v>6683.1466666666674</c:v>
                </c:pt>
                <c:pt idx="113">
                  <c:v>2868.0623008849507</c:v>
                </c:pt>
                <c:pt idx="114">
                  <c:v>2868.0623008849507</c:v>
                </c:pt>
                <c:pt idx="115">
                  <c:v>2868.0623008849507</c:v>
                </c:pt>
                <c:pt idx="116">
                  <c:v>6683.1466666666674</c:v>
                </c:pt>
                <c:pt idx="117">
                  <c:v>6683.1466666666674</c:v>
                </c:pt>
                <c:pt idx="118">
                  <c:v>6683.1466666666674</c:v>
                </c:pt>
                <c:pt idx="119">
                  <c:v>6683.1466666666674</c:v>
                </c:pt>
                <c:pt idx="120">
                  <c:v>2868.0623008849507</c:v>
                </c:pt>
                <c:pt idx="121">
                  <c:v>2868.0623008849507</c:v>
                </c:pt>
                <c:pt idx="122">
                  <c:v>6683.1466666666674</c:v>
                </c:pt>
                <c:pt idx="123">
                  <c:v>6683.1466666666674</c:v>
                </c:pt>
                <c:pt idx="124">
                  <c:v>6683.1466666666674</c:v>
                </c:pt>
                <c:pt idx="125">
                  <c:v>6683.1466666666674</c:v>
                </c:pt>
                <c:pt idx="126">
                  <c:v>8083.1466666666674</c:v>
                </c:pt>
                <c:pt idx="127">
                  <c:v>5668.0623008849507</c:v>
                </c:pt>
                <c:pt idx="128">
                  <c:v>5168.0623008849507</c:v>
                </c:pt>
                <c:pt idx="129">
                  <c:v>8083.1466666666674</c:v>
                </c:pt>
                <c:pt idx="130">
                  <c:v>8083.1466666666674</c:v>
                </c:pt>
                <c:pt idx="131">
                  <c:v>8083.1466666666674</c:v>
                </c:pt>
                <c:pt idx="132">
                  <c:v>8083.1466666666674</c:v>
                </c:pt>
                <c:pt idx="133">
                  <c:v>10583.146666666667</c:v>
                </c:pt>
                <c:pt idx="134">
                  <c:v>7968.0623008849507</c:v>
                </c:pt>
                <c:pt idx="135">
                  <c:v>6268.0623008849507</c:v>
                </c:pt>
                <c:pt idx="136">
                  <c:v>9383.1466666666674</c:v>
                </c:pt>
                <c:pt idx="137">
                  <c:v>9383.1466666666674</c:v>
                </c:pt>
                <c:pt idx="138">
                  <c:v>10783.146666666667</c:v>
                </c:pt>
                <c:pt idx="139">
                  <c:v>10783.146666666667</c:v>
                </c:pt>
                <c:pt idx="140">
                  <c:v>12083.146666666667</c:v>
                </c:pt>
                <c:pt idx="141">
                  <c:v>8568.0623008849507</c:v>
                </c:pt>
                <c:pt idx="142">
                  <c:v>7968.0623008849507</c:v>
                </c:pt>
                <c:pt idx="143">
                  <c:v>10783.146666666667</c:v>
                </c:pt>
                <c:pt idx="144">
                  <c:v>10783.146666666667</c:v>
                </c:pt>
                <c:pt idx="145">
                  <c:v>10783.146666666667</c:v>
                </c:pt>
                <c:pt idx="146">
                  <c:v>10783.146666666667</c:v>
                </c:pt>
                <c:pt idx="147">
                  <c:v>13483.146666666667</c:v>
                </c:pt>
                <c:pt idx="148">
                  <c:v>8568.0623008849507</c:v>
                </c:pt>
                <c:pt idx="149">
                  <c:v>7468.0623008849507</c:v>
                </c:pt>
                <c:pt idx="150">
                  <c:v>12083.146666666667</c:v>
                </c:pt>
                <c:pt idx="151">
                  <c:v>12083.146666666667</c:v>
                </c:pt>
                <c:pt idx="152">
                  <c:v>12083.146666666667</c:v>
                </c:pt>
                <c:pt idx="153">
                  <c:v>13483.146666666667</c:v>
                </c:pt>
                <c:pt idx="154">
                  <c:v>14268.062300884951</c:v>
                </c:pt>
                <c:pt idx="155">
                  <c:v>9768.0623008849507</c:v>
                </c:pt>
                <c:pt idx="156">
                  <c:v>8568.0623008849507</c:v>
                </c:pt>
                <c:pt idx="157">
                  <c:v>13483.146666666667</c:v>
                </c:pt>
                <c:pt idx="158">
                  <c:v>13483.146666666667</c:v>
                </c:pt>
                <c:pt idx="159">
                  <c:v>13483.146666666667</c:v>
                </c:pt>
                <c:pt idx="160">
                  <c:v>13483.146666666667</c:v>
                </c:pt>
                <c:pt idx="161">
                  <c:v>12083.146666666667</c:v>
                </c:pt>
                <c:pt idx="162">
                  <c:v>8568.0623008849507</c:v>
                </c:pt>
                <c:pt idx="163">
                  <c:v>9168.0623008849507</c:v>
                </c:pt>
                <c:pt idx="164">
                  <c:v>13713.400000000001</c:v>
                </c:pt>
                <c:pt idx="165">
                  <c:v>13483.8</c:v>
                </c:pt>
                <c:pt idx="166">
                  <c:v>14138.8</c:v>
                </c:pt>
                <c:pt idx="167">
                  <c:v>14308.8</c:v>
                </c:pt>
                <c:pt idx="168">
                  <c:v>15739.8</c:v>
                </c:pt>
                <c:pt idx="169">
                  <c:v>11056.2</c:v>
                </c:pt>
                <c:pt idx="170">
                  <c:v>8545.2000000000007</c:v>
                </c:pt>
                <c:pt idx="171">
                  <c:v>13824.8</c:v>
                </c:pt>
                <c:pt idx="172">
                  <c:v>14342.8</c:v>
                </c:pt>
                <c:pt idx="173">
                  <c:v>14215.8</c:v>
                </c:pt>
                <c:pt idx="174">
                  <c:v>14322</c:v>
                </c:pt>
                <c:pt idx="175">
                  <c:v>15906</c:v>
                </c:pt>
                <c:pt idx="176">
                  <c:v>11619</c:v>
                </c:pt>
                <c:pt idx="177">
                  <c:v>9431</c:v>
                </c:pt>
                <c:pt idx="178">
                  <c:v>13897</c:v>
                </c:pt>
                <c:pt idx="179">
                  <c:v>14194</c:v>
                </c:pt>
                <c:pt idx="180">
                  <c:v>14572.8</c:v>
                </c:pt>
                <c:pt idx="181">
                  <c:v>14768</c:v>
                </c:pt>
                <c:pt idx="182">
                  <c:v>16993</c:v>
                </c:pt>
                <c:pt idx="183">
                  <c:v>11887</c:v>
                </c:pt>
                <c:pt idx="184">
                  <c:v>8569</c:v>
                </c:pt>
                <c:pt idx="185">
                  <c:v>14211</c:v>
                </c:pt>
                <c:pt idx="186">
                  <c:v>9398</c:v>
                </c:pt>
                <c:pt idx="187">
                  <c:v>9373</c:v>
                </c:pt>
                <c:pt idx="188">
                  <c:v>10593</c:v>
                </c:pt>
                <c:pt idx="189">
                  <c:v>13936</c:v>
                </c:pt>
                <c:pt idx="190">
                  <c:v>10548</c:v>
                </c:pt>
                <c:pt idx="191">
                  <c:v>9385</c:v>
                </c:pt>
                <c:pt idx="192">
                  <c:v>14343</c:v>
                </c:pt>
                <c:pt idx="193">
                  <c:v>14522</c:v>
                </c:pt>
                <c:pt idx="194">
                  <c:v>14536</c:v>
                </c:pt>
                <c:pt idx="195">
                  <c:v>14499</c:v>
                </c:pt>
                <c:pt idx="196">
                  <c:v>17342</c:v>
                </c:pt>
                <c:pt idx="197">
                  <c:v>12376</c:v>
                </c:pt>
                <c:pt idx="198">
                  <c:v>8376</c:v>
                </c:pt>
                <c:pt idx="199">
                  <c:v>15719</c:v>
                </c:pt>
                <c:pt idx="200">
                  <c:v>14756</c:v>
                </c:pt>
                <c:pt idx="201">
                  <c:v>14929</c:v>
                </c:pt>
                <c:pt idx="202">
                  <c:v>16045</c:v>
                </c:pt>
                <c:pt idx="203">
                  <c:v>18242</c:v>
                </c:pt>
                <c:pt idx="204">
                  <c:v>12503</c:v>
                </c:pt>
                <c:pt idx="205">
                  <c:v>10354</c:v>
                </c:pt>
                <c:pt idx="206">
                  <c:v>15631</c:v>
                </c:pt>
                <c:pt idx="207">
                  <c:v>15212</c:v>
                </c:pt>
                <c:pt idx="208">
                  <c:v>15282</c:v>
                </c:pt>
                <c:pt idx="209">
                  <c:v>15482</c:v>
                </c:pt>
                <c:pt idx="210">
                  <c:v>18183</c:v>
                </c:pt>
                <c:pt idx="211">
                  <c:v>10476</c:v>
                </c:pt>
                <c:pt idx="212">
                  <c:v>11762</c:v>
                </c:pt>
                <c:pt idx="213">
                  <c:v>16319</c:v>
                </c:pt>
                <c:pt idx="214">
                  <c:v>16056</c:v>
                </c:pt>
                <c:pt idx="215">
                  <c:v>15635</c:v>
                </c:pt>
                <c:pt idx="216">
                  <c:v>17776</c:v>
                </c:pt>
                <c:pt idx="217">
                  <c:v>20862</c:v>
                </c:pt>
                <c:pt idx="218">
                  <c:v>15092</c:v>
                </c:pt>
                <c:pt idx="219">
                  <c:v>11929</c:v>
                </c:pt>
                <c:pt idx="220">
                  <c:v>12431</c:v>
                </c:pt>
                <c:pt idx="221">
                  <c:v>18441</c:v>
                </c:pt>
                <c:pt idx="222">
                  <c:v>17783</c:v>
                </c:pt>
                <c:pt idx="223">
                  <c:v>17164</c:v>
                </c:pt>
                <c:pt idx="224">
                  <c:v>20827</c:v>
                </c:pt>
                <c:pt idx="225">
                  <c:v>13867</c:v>
                </c:pt>
                <c:pt idx="226">
                  <c:v>11009</c:v>
                </c:pt>
                <c:pt idx="227">
                  <c:v>17985</c:v>
                </c:pt>
                <c:pt idx="228">
                  <c:v>17616</c:v>
                </c:pt>
                <c:pt idx="229">
                  <c:v>17680</c:v>
                </c:pt>
                <c:pt idx="230">
                  <c:v>17553</c:v>
                </c:pt>
                <c:pt idx="231">
                  <c:v>21337</c:v>
                </c:pt>
                <c:pt idx="232">
                  <c:v>15094</c:v>
                </c:pt>
                <c:pt idx="233">
                  <c:v>11633</c:v>
                </c:pt>
                <c:pt idx="234">
                  <c:v>18054</c:v>
                </c:pt>
                <c:pt idx="235">
                  <c:v>17814</c:v>
                </c:pt>
                <c:pt idx="236">
                  <c:v>18310</c:v>
                </c:pt>
                <c:pt idx="237">
                  <c:v>18773</c:v>
                </c:pt>
                <c:pt idx="238">
                  <c:v>21754</c:v>
                </c:pt>
                <c:pt idx="239">
                  <c:v>15239</c:v>
                </c:pt>
                <c:pt idx="240">
                  <c:v>12677</c:v>
                </c:pt>
                <c:pt idx="241">
                  <c:v>18709</c:v>
                </c:pt>
                <c:pt idx="242">
                  <c:v>17348</c:v>
                </c:pt>
                <c:pt idx="243">
                  <c:v>18140</c:v>
                </c:pt>
                <c:pt idx="244">
                  <c:v>18649</c:v>
                </c:pt>
                <c:pt idx="245">
                  <c:v>21584</c:v>
                </c:pt>
                <c:pt idx="246">
                  <c:v>15388</c:v>
                </c:pt>
                <c:pt idx="247">
                  <c:v>11413</c:v>
                </c:pt>
                <c:pt idx="248">
                  <c:v>18294</c:v>
                </c:pt>
                <c:pt idx="249">
                  <c:v>19070</c:v>
                </c:pt>
                <c:pt idx="250">
                  <c:v>18830</c:v>
                </c:pt>
                <c:pt idx="251">
                  <c:v>19384</c:v>
                </c:pt>
                <c:pt idx="252">
                  <c:v>22816</c:v>
                </c:pt>
                <c:pt idx="253">
                  <c:v>16035</c:v>
                </c:pt>
                <c:pt idx="254">
                  <c:v>12074</c:v>
                </c:pt>
                <c:pt idx="255">
                  <c:v>17118</c:v>
                </c:pt>
                <c:pt idx="256">
                  <c:v>18201</c:v>
                </c:pt>
                <c:pt idx="257">
                  <c:v>19580</c:v>
                </c:pt>
                <c:pt idx="258">
                  <c:v>19960</c:v>
                </c:pt>
                <c:pt idx="259">
                  <c:v>20768</c:v>
                </c:pt>
                <c:pt idx="260">
                  <c:v>14120</c:v>
                </c:pt>
                <c:pt idx="261">
                  <c:v>12296</c:v>
                </c:pt>
                <c:pt idx="262">
                  <c:v>19411</c:v>
                </c:pt>
                <c:pt idx="263">
                  <c:v>18399</c:v>
                </c:pt>
                <c:pt idx="264">
                  <c:v>18891</c:v>
                </c:pt>
                <c:pt idx="265">
                  <c:v>19934</c:v>
                </c:pt>
                <c:pt idx="266">
                  <c:v>22722</c:v>
                </c:pt>
                <c:pt idx="267">
                  <c:v>14851</c:v>
                </c:pt>
                <c:pt idx="268">
                  <c:v>11665</c:v>
                </c:pt>
                <c:pt idx="269">
                  <c:v>18564</c:v>
                </c:pt>
                <c:pt idx="270">
                  <c:v>18795</c:v>
                </c:pt>
                <c:pt idx="271">
                  <c:v>18465</c:v>
                </c:pt>
                <c:pt idx="272">
                  <c:v>17787</c:v>
                </c:pt>
                <c:pt idx="273">
                  <c:v>20648</c:v>
                </c:pt>
                <c:pt idx="274">
                  <c:v>13878</c:v>
                </c:pt>
                <c:pt idx="275">
                  <c:v>10171</c:v>
                </c:pt>
                <c:pt idx="276">
                  <c:v>17711</c:v>
                </c:pt>
                <c:pt idx="277">
                  <c:v>17431</c:v>
                </c:pt>
                <c:pt idx="278">
                  <c:v>16459</c:v>
                </c:pt>
                <c:pt idx="279">
                  <c:v>17808</c:v>
                </c:pt>
                <c:pt idx="280">
                  <c:v>20780</c:v>
                </c:pt>
                <c:pt idx="281">
                  <c:v>14075</c:v>
                </c:pt>
                <c:pt idx="282">
                  <c:v>11474</c:v>
                </c:pt>
                <c:pt idx="283">
                  <c:v>18032</c:v>
                </c:pt>
                <c:pt idx="284">
                  <c:v>18351</c:v>
                </c:pt>
                <c:pt idx="285">
                  <c:v>17146</c:v>
                </c:pt>
                <c:pt idx="286">
                  <c:v>17398</c:v>
                </c:pt>
                <c:pt idx="287">
                  <c:v>19670</c:v>
                </c:pt>
                <c:pt idx="288">
                  <c:v>13005</c:v>
                </c:pt>
                <c:pt idx="289">
                  <c:v>9570</c:v>
                </c:pt>
                <c:pt idx="290">
                  <c:v>17932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B-45DE-8772-C7803270D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582991"/>
        <c:axId val="1345577519"/>
      </c:barChart>
      <c:lineChart>
        <c:grouping val="standard"/>
        <c:varyColors val="0"/>
        <c:ser>
          <c:idx val="1"/>
          <c:order val="1"/>
          <c:tx>
            <c:strRef>
              <c:f>'CTrail Ridership data'!$O$1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'CTrail Ridership data'!$M$2:$M$300</c:f>
              <c:numCache>
                <c:formatCode>m/d;@</c:formatCode>
                <c:ptCount val="299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</c:numCache>
            </c:numRef>
          </c:cat>
          <c:val>
            <c:numRef>
              <c:f>'CTrail Ridership data'!$O$2:$O$300</c:f>
              <c:numCache>
                <c:formatCode>#,##0</c:formatCode>
                <c:ptCount val="299"/>
                <c:pt idx="1">
                  <c:v>57739.742923893798</c:v>
                </c:pt>
                <c:pt idx="2">
                  <c:v>57168.062300884951</c:v>
                </c:pt>
                <c:pt idx="3">
                  <c:v>83421.700911701075</c:v>
                </c:pt>
                <c:pt idx="4">
                  <c:v>95539.146617109131</c:v>
                </c:pt>
                <c:pt idx="5">
                  <c:v>103347.94662702063</c:v>
                </c:pt>
                <c:pt idx="6">
                  <c:v>108553.81330029498</c:v>
                </c:pt>
                <c:pt idx="7">
                  <c:v>112272.28949549093</c:v>
                </c:pt>
                <c:pt idx="8">
                  <c:v>105384.26109616518</c:v>
                </c:pt>
                <c:pt idx="9">
                  <c:v>100026.90567446739</c:v>
                </c:pt>
                <c:pt idx="10">
                  <c:v>103482.52977368732</c:v>
                </c:pt>
                <c:pt idx="11">
                  <c:v>111166.87014796461</c:v>
                </c:pt>
                <c:pt idx="12">
                  <c:v>118965.54664684369</c:v>
                </c:pt>
                <c:pt idx="13">
                  <c:v>118830.96350017702</c:v>
                </c:pt>
                <c:pt idx="14">
                  <c:v>118427.21406017701</c:v>
                </c:pt>
                <c:pt idx="15">
                  <c:v>110399.86531209442</c:v>
                </c:pt>
                <c:pt idx="16">
                  <c:v>102071.9526180618</c:v>
                </c:pt>
                <c:pt idx="17">
                  <c:v>93701.59549617389</c:v>
                </c:pt>
                <c:pt idx="18">
                  <c:v>100770.18819941873</c:v>
                </c:pt>
                <c:pt idx="19">
                  <c:v>107838.78090266357</c:v>
                </c:pt>
                <c:pt idx="20">
                  <c:v>107165.86516933022</c:v>
                </c:pt>
                <c:pt idx="21">
                  <c:v>106492.94943599687</c:v>
                </c:pt>
                <c:pt idx="22">
                  <c:v>97893.920064905426</c:v>
                </c:pt>
                <c:pt idx="23">
                  <c:v>89294.890693813984</c:v>
                </c:pt>
                <c:pt idx="24">
                  <c:v>87276.143493813986</c:v>
                </c:pt>
                <c:pt idx="25">
                  <c:v>92611.829308563261</c:v>
                </c:pt>
                <c:pt idx="26">
                  <c:v>98248.079069262531</c:v>
                </c:pt>
                <c:pt idx="27">
                  <c:v>103926.77325781711</c:v>
                </c:pt>
                <c:pt idx="28">
                  <c:v>101908.02605781713</c:v>
                </c:pt>
                <c:pt idx="29">
                  <c:v>93696.072108554581</c:v>
                </c:pt>
                <c:pt idx="30">
                  <c:v>86341.639093805308</c:v>
                </c:pt>
                <c:pt idx="31">
                  <c:v>86207.055947138651</c:v>
                </c:pt>
                <c:pt idx="32">
                  <c:v>94133.16958489675</c:v>
                </c:pt>
                <c:pt idx="33">
                  <c:v>101386.36748932154</c:v>
                </c:pt>
                <c:pt idx="34">
                  <c:v>102732.19895598822</c:v>
                </c:pt>
                <c:pt idx="35">
                  <c:v>104078.03042265488</c:v>
                </c:pt>
                <c:pt idx="36">
                  <c:v>98456.504296401195</c:v>
                </c:pt>
                <c:pt idx="37">
                  <c:v>92834.978170147486</c:v>
                </c:pt>
                <c:pt idx="38">
                  <c:v>92296.641103480826</c:v>
                </c:pt>
                <c:pt idx="39">
                  <c:v>97681.510786076702</c:v>
                </c:pt>
                <c:pt idx="40">
                  <c:v>100728.8595341593</c:v>
                </c:pt>
                <c:pt idx="41">
                  <c:v>94266.358414159316</c:v>
                </c:pt>
                <c:pt idx="42">
                  <c:v>85919.274147492644</c:v>
                </c:pt>
                <c:pt idx="43">
                  <c:v>75063.597177581149</c:v>
                </c:pt>
                <c:pt idx="44">
                  <c:v>64207.920207669631</c:v>
                </c:pt>
                <c:pt idx="45">
                  <c:v>53843.751674336287</c:v>
                </c:pt>
                <c:pt idx="46">
                  <c:v>49906.940733923308</c:v>
                </c:pt>
                <c:pt idx="47">
                  <c:v>45570.129793510321</c:v>
                </c:pt>
                <c:pt idx="48">
                  <c:v>35750.129793510328</c:v>
                </c:pt>
                <c:pt idx="49">
                  <c:v>26200.129793510325</c:v>
                </c:pt>
                <c:pt idx="50">
                  <c:v>18008.621356932152</c:v>
                </c:pt>
                <c:pt idx="51">
                  <c:v>12107.11292035398</c:v>
                </c:pt>
                <c:pt idx="52">
                  <c:v>8337.1129203539804</c:v>
                </c:pt>
                <c:pt idx="53">
                  <c:v>7748.6213569321526</c:v>
                </c:pt>
                <c:pt idx="54">
                  <c:v>7160.1297935103239</c:v>
                </c:pt>
                <c:pt idx="55">
                  <c:v>6080.1297935103239</c:v>
                </c:pt>
                <c:pt idx="56">
                  <c:v>5540.1297935103239</c:v>
                </c:pt>
                <c:pt idx="57">
                  <c:v>5018.6213569321526</c:v>
                </c:pt>
                <c:pt idx="58">
                  <c:v>4897.1129203539804</c:v>
                </c:pt>
                <c:pt idx="59">
                  <c:v>5157.1129203539804</c:v>
                </c:pt>
                <c:pt idx="60">
                  <c:v>5538.6213569321526</c:v>
                </c:pt>
                <c:pt idx="61">
                  <c:v>5920.1297935103239</c:v>
                </c:pt>
                <c:pt idx="62">
                  <c:v>5920.1297935103239</c:v>
                </c:pt>
                <c:pt idx="63">
                  <c:v>5920.1297935103239</c:v>
                </c:pt>
                <c:pt idx="64">
                  <c:v>5538.6213569321526</c:v>
                </c:pt>
                <c:pt idx="65">
                  <c:v>5157.1129203539804</c:v>
                </c:pt>
                <c:pt idx="66">
                  <c:v>5157.1129203539804</c:v>
                </c:pt>
                <c:pt idx="67">
                  <c:v>5538.6213569321526</c:v>
                </c:pt>
                <c:pt idx="68">
                  <c:v>5920.1297935103239</c:v>
                </c:pt>
                <c:pt idx="69">
                  <c:v>5920.1297935103239</c:v>
                </c:pt>
                <c:pt idx="70">
                  <c:v>5920.1297935103239</c:v>
                </c:pt>
                <c:pt idx="71">
                  <c:v>5538.6213569321526</c:v>
                </c:pt>
                <c:pt idx="72">
                  <c:v>5157.1129203539804</c:v>
                </c:pt>
                <c:pt idx="73">
                  <c:v>5157.1129203539804</c:v>
                </c:pt>
                <c:pt idx="74">
                  <c:v>5538.6213569321526</c:v>
                </c:pt>
                <c:pt idx="75">
                  <c:v>5920.1297935103239</c:v>
                </c:pt>
                <c:pt idx="76">
                  <c:v>5920.1297935103239</c:v>
                </c:pt>
                <c:pt idx="77">
                  <c:v>5920.1297935103239</c:v>
                </c:pt>
                <c:pt idx="78">
                  <c:v>5538.6213569321526</c:v>
                </c:pt>
                <c:pt idx="79">
                  <c:v>5157.1129203539804</c:v>
                </c:pt>
                <c:pt idx="80">
                  <c:v>5157.1129203539804</c:v>
                </c:pt>
                <c:pt idx="81">
                  <c:v>5538.6213569321526</c:v>
                </c:pt>
                <c:pt idx="82">
                  <c:v>5920.1297935103239</c:v>
                </c:pt>
                <c:pt idx="83">
                  <c:v>5920.1297935103239</c:v>
                </c:pt>
                <c:pt idx="84">
                  <c:v>5920.1297935103239</c:v>
                </c:pt>
                <c:pt idx="85">
                  <c:v>5538.6213569321526</c:v>
                </c:pt>
                <c:pt idx="86">
                  <c:v>5157.1129203539804</c:v>
                </c:pt>
                <c:pt idx="87">
                  <c:v>5157.1129203539804</c:v>
                </c:pt>
                <c:pt idx="88">
                  <c:v>5538.6213569321526</c:v>
                </c:pt>
                <c:pt idx="89">
                  <c:v>5920.1297935103239</c:v>
                </c:pt>
                <c:pt idx="90">
                  <c:v>5920.1297935103239</c:v>
                </c:pt>
                <c:pt idx="91">
                  <c:v>5920.1297935103239</c:v>
                </c:pt>
                <c:pt idx="92">
                  <c:v>5538.6213569321526</c:v>
                </c:pt>
                <c:pt idx="93">
                  <c:v>5157.1129203539804</c:v>
                </c:pt>
                <c:pt idx="94">
                  <c:v>5157.1129203539804</c:v>
                </c:pt>
                <c:pt idx="95">
                  <c:v>5538.6213569321526</c:v>
                </c:pt>
                <c:pt idx="96">
                  <c:v>5920.1297935103239</c:v>
                </c:pt>
                <c:pt idx="97">
                  <c:v>5920.1297935103239</c:v>
                </c:pt>
                <c:pt idx="98">
                  <c:v>5920.1297935103239</c:v>
                </c:pt>
                <c:pt idx="99">
                  <c:v>5538.6213569321526</c:v>
                </c:pt>
                <c:pt idx="100">
                  <c:v>5157.1129203539804</c:v>
                </c:pt>
                <c:pt idx="101">
                  <c:v>5157.1129203539804</c:v>
                </c:pt>
                <c:pt idx="102">
                  <c:v>5538.6213569321526</c:v>
                </c:pt>
                <c:pt idx="103">
                  <c:v>5920.1297935103239</c:v>
                </c:pt>
                <c:pt idx="104">
                  <c:v>5920.1297935103239</c:v>
                </c:pt>
                <c:pt idx="105">
                  <c:v>5920.1297935103239</c:v>
                </c:pt>
                <c:pt idx="106">
                  <c:v>5538.6213569321526</c:v>
                </c:pt>
                <c:pt idx="107">
                  <c:v>5157.1129203539804</c:v>
                </c:pt>
                <c:pt idx="108">
                  <c:v>5157.1129203539804</c:v>
                </c:pt>
                <c:pt idx="109">
                  <c:v>5538.6213569321526</c:v>
                </c:pt>
                <c:pt idx="110">
                  <c:v>5920.1297935103239</c:v>
                </c:pt>
                <c:pt idx="111">
                  <c:v>5920.1297935103239</c:v>
                </c:pt>
                <c:pt idx="112">
                  <c:v>5920.1297935103239</c:v>
                </c:pt>
                <c:pt idx="113">
                  <c:v>5538.6213569321526</c:v>
                </c:pt>
                <c:pt idx="114">
                  <c:v>5157.1129203539804</c:v>
                </c:pt>
                <c:pt idx="115">
                  <c:v>4775.6044837758091</c:v>
                </c:pt>
                <c:pt idx="116">
                  <c:v>5157.1129203539804</c:v>
                </c:pt>
                <c:pt idx="117">
                  <c:v>5538.6213569321526</c:v>
                </c:pt>
                <c:pt idx="118">
                  <c:v>5538.6213569321526</c:v>
                </c:pt>
                <c:pt idx="119">
                  <c:v>5538.6213569321526</c:v>
                </c:pt>
                <c:pt idx="120">
                  <c:v>5157.1129203539804</c:v>
                </c:pt>
                <c:pt idx="121">
                  <c:v>4775.6044837758091</c:v>
                </c:pt>
                <c:pt idx="122">
                  <c:v>4775.6044837758091</c:v>
                </c:pt>
                <c:pt idx="123">
                  <c:v>5157.1129203539804</c:v>
                </c:pt>
                <c:pt idx="124">
                  <c:v>5538.6213569321526</c:v>
                </c:pt>
                <c:pt idx="125">
                  <c:v>5920.1297935103239</c:v>
                </c:pt>
                <c:pt idx="126">
                  <c:v>6060.1297935103239</c:v>
                </c:pt>
                <c:pt idx="127">
                  <c:v>5958.6213569321526</c:v>
                </c:pt>
                <c:pt idx="128">
                  <c:v>5807.1129203539804</c:v>
                </c:pt>
                <c:pt idx="129">
                  <c:v>5947.1129203539804</c:v>
                </c:pt>
                <c:pt idx="130">
                  <c:v>6468.6213569321526</c:v>
                </c:pt>
                <c:pt idx="131">
                  <c:v>6990.1297935103239</c:v>
                </c:pt>
                <c:pt idx="132">
                  <c:v>7130.1297935103239</c:v>
                </c:pt>
                <c:pt idx="133">
                  <c:v>7520.1297935103239</c:v>
                </c:pt>
                <c:pt idx="134">
                  <c:v>7648.6213569321526</c:v>
                </c:pt>
                <c:pt idx="135">
                  <c:v>7607.1129203539804</c:v>
                </c:pt>
                <c:pt idx="136">
                  <c:v>7737.1129203539804</c:v>
                </c:pt>
                <c:pt idx="137">
                  <c:v>8108.6213569321526</c:v>
                </c:pt>
                <c:pt idx="138">
                  <c:v>8670.1297935103248</c:v>
                </c:pt>
                <c:pt idx="139">
                  <c:v>8940.1297935103248</c:v>
                </c:pt>
                <c:pt idx="140">
                  <c:v>9340.1297935103248</c:v>
                </c:pt>
                <c:pt idx="141">
                  <c:v>9388.6213569321517</c:v>
                </c:pt>
                <c:pt idx="142">
                  <c:v>9377.1129203539804</c:v>
                </c:pt>
                <c:pt idx="143">
                  <c:v>9397.1129203539804</c:v>
                </c:pt>
                <c:pt idx="144">
                  <c:v>9678.6213569321517</c:v>
                </c:pt>
                <c:pt idx="145">
                  <c:v>10130.129793510325</c:v>
                </c:pt>
                <c:pt idx="146">
                  <c:v>10270.129793510325</c:v>
                </c:pt>
                <c:pt idx="147">
                  <c:v>10680.129793510325</c:v>
                </c:pt>
                <c:pt idx="148">
                  <c:v>10458.621356932152</c:v>
                </c:pt>
                <c:pt idx="149">
                  <c:v>10127.11292035398</c:v>
                </c:pt>
                <c:pt idx="150">
                  <c:v>10127.11292035398</c:v>
                </c:pt>
                <c:pt idx="151">
                  <c:v>10478.621356932152</c:v>
                </c:pt>
                <c:pt idx="152">
                  <c:v>10890.129793510325</c:v>
                </c:pt>
                <c:pt idx="153">
                  <c:v>11160.129793510325</c:v>
                </c:pt>
                <c:pt idx="154">
                  <c:v>11508.621356932152</c:v>
                </c:pt>
                <c:pt idx="155">
                  <c:v>11407.11292035398</c:v>
                </c:pt>
                <c:pt idx="156">
                  <c:v>11185.604483775809</c:v>
                </c:pt>
                <c:pt idx="157">
                  <c:v>11185.604483775809</c:v>
                </c:pt>
                <c:pt idx="158">
                  <c:v>11677.11292035398</c:v>
                </c:pt>
                <c:pt idx="159">
                  <c:v>12278.621356932152</c:v>
                </c:pt>
                <c:pt idx="160">
                  <c:v>12418.621356932152</c:v>
                </c:pt>
                <c:pt idx="161">
                  <c:v>12418.621356932152</c:v>
                </c:pt>
                <c:pt idx="162">
                  <c:v>12067.11292035398</c:v>
                </c:pt>
                <c:pt idx="163">
                  <c:v>11635.604483775809</c:v>
                </c:pt>
                <c:pt idx="164">
                  <c:v>11580.138253687313</c:v>
                </c:pt>
                <c:pt idx="165">
                  <c:v>11951.712023598819</c:v>
                </c:pt>
                <c:pt idx="166">
                  <c:v>12508.785793510324</c:v>
                </c:pt>
                <c:pt idx="167">
                  <c:v>12591.351126843658</c:v>
                </c:pt>
                <c:pt idx="168">
                  <c:v>12817.01646017699</c:v>
                </c:pt>
                <c:pt idx="169">
                  <c:v>12574.321793510324</c:v>
                </c:pt>
                <c:pt idx="170">
                  <c:v>12080.527126843657</c:v>
                </c:pt>
                <c:pt idx="171">
                  <c:v>12254.69246017699</c:v>
                </c:pt>
                <c:pt idx="172">
                  <c:v>12832.166230088496</c:v>
                </c:pt>
                <c:pt idx="173">
                  <c:v>13336.939999999999</c:v>
                </c:pt>
                <c:pt idx="174">
                  <c:v>13397.8</c:v>
                </c:pt>
                <c:pt idx="175">
                  <c:v>13640.02</c:v>
                </c:pt>
                <c:pt idx="176">
                  <c:v>13388.040000000003</c:v>
                </c:pt>
                <c:pt idx="177">
                  <c:v>12900.26</c:v>
                </c:pt>
                <c:pt idx="178">
                  <c:v>12715.98</c:v>
                </c:pt>
                <c:pt idx="179">
                  <c:v>13029.76</c:v>
                </c:pt>
                <c:pt idx="180">
                  <c:v>13632.519999999999</c:v>
                </c:pt>
                <c:pt idx="181">
                  <c:v>13726.840000000002</c:v>
                </c:pt>
                <c:pt idx="182">
                  <c:v>13991.86</c:v>
                </c:pt>
                <c:pt idx="183">
                  <c:v>13758.98</c:v>
                </c:pt>
                <c:pt idx="184">
                  <c:v>13183.679999999998</c:v>
                </c:pt>
                <c:pt idx="185">
                  <c:v>13014.18</c:v>
                </c:pt>
                <c:pt idx="186">
                  <c:v>12792.08</c:v>
                </c:pt>
                <c:pt idx="187">
                  <c:v>12786.28</c:v>
                </c:pt>
                <c:pt idx="188">
                  <c:v>12455.880000000001</c:v>
                </c:pt>
                <c:pt idx="189">
                  <c:v>12430.08</c:v>
                </c:pt>
                <c:pt idx="190">
                  <c:v>12027.6</c:v>
                </c:pt>
                <c:pt idx="191">
                  <c:v>11489.3</c:v>
                </c:pt>
                <c:pt idx="192">
                  <c:v>11224.3</c:v>
                </c:pt>
                <c:pt idx="193">
                  <c:v>11487.8</c:v>
                </c:pt>
                <c:pt idx="194">
                  <c:v>12084.5</c:v>
                </c:pt>
                <c:pt idx="195">
                  <c:v>12113.3</c:v>
                </c:pt>
                <c:pt idx="196">
                  <c:v>12907.7</c:v>
                </c:pt>
                <c:pt idx="197">
                  <c:v>13208</c:v>
                </c:pt>
                <c:pt idx="198">
                  <c:v>12986.3</c:v>
                </c:pt>
                <c:pt idx="199">
                  <c:v>13164.6</c:v>
                </c:pt>
                <c:pt idx="200">
                  <c:v>13585.4</c:v>
                </c:pt>
                <c:pt idx="201">
                  <c:v>14139.8</c:v>
                </c:pt>
                <c:pt idx="202">
                  <c:v>14310</c:v>
                </c:pt>
                <c:pt idx="203">
                  <c:v>14682</c:v>
                </c:pt>
                <c:pt idx="204">
                  <c:v>14478.7</c:v>
                </c:pt>
                <c:pt idx="205">
                  <c:v>14064.2</c:v>
                </c:pt>
                <c:pt idx="206">
                  <c:v>13893.1</c:v>
                </c:pt>
                <c:pt idx="207">
                  <c:v>14176.7</c:v>
                </c:pt>
                <c:pt idx="208">
                  <c:v>14867.3</c:v>
                </c:pt>
                <c:pt idx="209">
                  <c:v>14843.6</c:v>
                </c:pt>
                <c:pt idx="210">
                  <c:v>15186.3</c:v>
                </c:pt>
                <c:pt idx="211">
                  <c:v>14741</c:v>
                </c:pt>
                <c:pt idx="212">
                  <c:v>14312.7</c:v>
                </c:pt>
                <c:pt idx="213">
                  <c:v>14120.4</c:v>
                </c:pt>
                <c:pt idx="214">
                  <c:v>14475.7</c:v>
                </c:pt>
                <c:pt idx="215">
                  <c:v>15003.8</c:v>
                </c:pt>
                <c:pt idx="216">
                  <c:v>15218.3</c:v>
                </c:pt>
                <c:pt idx="217">
                  <c:v>15783.3</c:v>
                </c:pt>
                <c:pt idx="218">
                  <c:v>15764.3</c:v>
                </c:pt>
                <c:pt idx="219">
                  <c:v>15409</c:v>
                </c:pt>
                <c:pt idx="220">
                  <c:v>14833.8</c:v>
                </c:pt>
                <c:pt idx="221">
                  <c:v>15630.3</c:v>
                </c:pt>
                <c:pt idx="222">
                  <c:v>16232.4</c:v>
                </c:pt>
                <c:pt idx="223">
                  <c:v>16316.9</c:v>
                </c:pt>
                <c:pt idx="224">
                  <c:v>16794</c:v>
                </c:pt>
                <c:pt idx="225">
                  <c:v>16617.2</c:v>
                </c:pt>
                <c:pt idx="226">
                  <c:v>15940.5</c:v>
                </c:pt>
                <c:pt idx="227">
                  <c:v>15652.8</c:v>
                </c:pt>
                <c:pt idx="228">
                  <c:v>15905.2</c:v>
                </c:pt>
                <c:pt idx="229">
                  <c:v>16480.3</c:v>
                </c:pt>
                <c:pt idx="230">
                  <c:v>16992.5</c:v>
                </c:pt>
                <c:pt idx="231">
                  <c:v>17282.099999999999</c:v>
                </c:pt>
                <c:pt idx="232">
                  <c:v>17013.2</c:v>
                </c:pt>
                <c:pt idx="233">
                  <c:v>16460.099999999999</c:v>
                </c:pt>
                <c:pt idx="234">
                  <c:v>16182.8</c:v>
                </c:pt>
                <c:pt idx="235">
                  <c:v>16577.5</c:v>
                </c:pt>
                <c:pt idx="236">
                  <c:v>17307.599999999999</c:v>
                </c:pt>
                <c:pt idx="237">
                  <c:v>17386.400000000001</c:v>
                </c:pt>
                <c:pt idx="238">
                  <c:v>17800.2</c:v>
                </c:pt>
                <c:pt idx="239">
                  <c:v>17556.099999999999</c:v>
                </c:pt>
                <c:pt idx="240">
                  <c:v>17068.5</c:v>
                </c:pt>
                <c:pt idx="241">
                  <c:v>16805.7</c:v>
                </c:pt>
                <c:pt idx="242">
                  <c:v>17031.099999999999</c:v>
                </c:pt>
                <c:pt idx="243">
                  <c:v>17681.8</c:v>
                </c:pt>
                <c:pt idx="244">
                  <c:v>17741.3</c:v>
                </c:pt>
                <c:pt idx="245">
                  <c:v>18118.3</c:v>
                </c:pt>
                <c:pt idx="246">
                  <c:v>17826.099999999999</c:v>
                </c:pt>
                <c:pt idx="247">
                  <c:v>17090.099999999999</c:v>
                </c:pt>
                <c:pt idx="248">
                  <c:v>16744.099999999999</c:v>
                </c:pt>
                <c:pt idx="249">
                  <c:v>17127.2</c:v>
                </c:pt>
                <c:pt idx="250">
                  <c:v>17742.5</c:v>
                </c:pt>
                <c:pt idx="251">
                  <c:v>17810</c:v>
                </c:pt>
                <c:pt idx="252">
                  <c:v>18356.8</c:v>
                </c:pt>
                <c:pt idx="253">
                  <c:v>18146.3</c:v>
                </c:pt>
                <c:pt idx="254">
                  <c:v>17488.8</c:v>
                </c:pt>
                <c:pt idx="255">
                  <c:v>17042.2</c:v>
                </c:pt>
                <c:pt idx="256">
                  <c:v>17323.5</c:v>
                </c:pt>
                <c:pt idx="257">
                  <c:v>18140.2</c:v>
                </c:pt>
                <c:pt idx="258">
                  <c:v>18306.8</c:v>
                </c:pt>
                <c:pt idx="259">
                  <c:v>18476.599999999999</c:v>
                </c:pt>
                <c:pt idx="260">
                  <c:v>18005.599999999999</c:v>
                </c:pt>
                <c:pt idx="261">
                  <c:v>17296.8</c:v>
                </c:pt>
                <c:pt idx="262">
                  <c:v>16956.3</c:v>
                </c:pt>
                <c:pt idx="263">
                  <c:v>17192.7</c:v>
                </c:pt>
                <c:pt idx="264">
                  <c:v>17874.400000000001</c:v>
                </c:pt>
                <c:pt idx="265">
                  <c:v>18156</c:v>
                </c:pt>
                <c:pt idx="266">
                  <c:v>18608.099999999999</c:v>
                </c:pt>
                <c:pt idx="267">
                  <c:v>18135.2</c:v>
                </c:pt>
                <c:pt idx="268">
                  <c:v>17305.7</c:v>
                </c:pt>
                <c:pt idx="269">
                  <c:v>17085.3</c:v>
                </c:pt>
                <c:pt idx="270">
                  <c:v>17552.8</c:v>
                </c:pt>
                <c:pt idx="271">
                  <c:v>18169.7</c:v>
                </c:pt>
                <c:pt idx="272">
                  <c:v>18007.3</c:v>
                </c:pt>
                <c:pt idx="273">
                  <c:v>18232.2</c:v>
                </c:pt>
                <c:pt idx="274">
                  <c:v>17730.900000000001</c:v>
                </c:pt>
                <c:pt idx="275">
                  <c:v>16754.599999999999</c:v>
                </c:pt>
                <c:pt idx="276">
                  <c:v>16253.5</c:v>
                </c:pt>
                <c:pt idx="277">
                  <c:v>16511.5</c:v>
                </c:pt>
                <c:pt idx="278">
                  <c:v>16990.900000000001</c:v>
                </c:pt>
                <c:pt idx="279">
                  <c:v>16915.3</c:v>
                </c:pt>
                <c:pt idx="280">
                  <c:v>17113.8</c:v>
                </c:pt>
                <c:pt idx="281">
                  <c:v>16674.8</c:v>
                </c:pt>
                <c:pt idx="282">
                  <c:v>16043.5</c:v>
                </c:pt>
                <c:pt idx="283">
                  <c:v>15781.9</c:v>
                </c:pt>
                <c:pt idx="284">
                  <c:v>16229.2</c:v>
                </c:pt>
                <c:pt idx="285">
                  <c:v>16926.7</c:v>
                </c:pt>
                <c:pt idx="286">
                  <c:v>16895.400000000001</c:v>
                </c:pt>
                <c:pt idx="287">
                  <c:v>17119.3</c:v>
                </c:pt>
                <c:pt idx="288">
                  <c:v>16773.900000000001</c:v>
                </c:pt>
                <c:pt idx="289">
                  <c:v>15950.1</c:v>
                </c:pt>
                <c:pt idx="290">
                  <c:v>15665.3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B-45DE-8772-C7803270D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582991"/>
        <c:axId val="1345577519"/>
      </c:lineChart>
      <c:dateAx>
        <c:axId val="1410582991"/>
        <c:scaling>
          <c:orientation val="minMax"/>
          <c:min val="43862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577519"/>
        <c:crosses val="autoZero"/>
        <c:auto val="1"/>
        <c:lblOffset val="100"/>
        <c:baseTimeUnit val="days"/>
      </c:dateAx>
      <c:valAx>
        <c:axId val="1345577519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58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SLE Ridership with 10 day rolling average (July not final and subject</a:t>
            </a:r>
            <a:r>
              <a:rPr lang="en-US" baseline="0"/>
              <a:t> to revision</a:t>
            </a:r>
            <a:r>
              <a:rPr lang="en-US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'CTrail Ridership data'!$H$1</c:f>
              <c:strCache>
                <c:ptCount val="1"/>
                <c:pt idx="0">
                  <c:v>SLE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'CTrail Ridership data'!$G$2:$G$300</c:f>
              <c:numCache>
                <c:formatCode>m/d;@</c:formatCode>
                <c:ptCount val="299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</c:numCache>
            </c:numRef>
          </c:cat>
          <c:val>
            <c:numRef>
              <c:f>'CTrail Ridership data'!$H$2:$H$300</c:f>
              <c:numCache>
                <c:formatCode>General</c:formatCode>
                <c:ptCount val="299"/>
                <c:pt idx="1">
                  <c:v>463</c:v>
                </c:pt>
                <c:pt idx="2">
                  <c:v>585</c:v>
                </c:pt>
                <c:pt idx="3">
                  <c:v>1277</c:v>
                </c:pt>
                <c:pt idx="4">
                  <c:v>1259</c:v>
                </c:pt>
                <c:pt idx="5">
                  <c:v>1341</c:v>
                </c:pt>
                <c:pt idx="6">
                  <c:v>793</c:v>
                </c:pt>
                <c:pt idx="7">
                  <c:v>1275</c:v>
                </c:pt>
                <c:pt idx="8">
                  <c:v>448</c:v>
                </c:pt>
                <c:pt idx="9">
                  <c:v>617</c:v>
                </c:pt>
                <c:pt idx="10">
                  <c:v>1269</c:v>
                </c:pt>
                <c:pt idx="11">
                  <c:v>1269</c:v>
                </c:pt>
                <c:pt idx="12">
                  <c:v>1255</c:v>
                </c:pt>
                <c:pt idx="13">
                  <c:v>1302</c:v>
                </c:pt>
                <c:pt idx="14">
                  <c:v>1301</c:v>
                </c:pt>
                <c:pt idx="15">
                  <c:v>655</c:v>
                </c:pt>
                <c:pt idx="16">
                  <c:v>541</c:v>
                </c:pt>
                <c:pt idx="17">
                  <c:v>998</c:v>
                </c:pt>
                <c:pt idx="18">
                  <c:v>1288</c:v>
                </c:pt>
                <c:pt idx="19">
                  <c:v>1350</c:v>
                </c:pt>
                <c:pt idx="20">
                  <c:v>1425</c:v>
                </c:pt>
                <c:pt idx="21">
                  <c:v>1328</c:v>
                </c:pt>
                <c:pt idx="22">
                  <c:v>549</c:v>
                </c:pt>
                <c:pt idx="23">
                  <c:v>538</c:v>
                </c:pt>
                <c:pt idx="24">
                  <c:v>1291</c:v>
                </c:pt>
                <c:pt idx="25">
                  <c:v>1281</c:v>
                </c:pt>
                <c:pt idx="26">
                  <c:v>1191</c:v>
                </c:pt>
                <c:pt idx="27">
                  <c:v>1298</c:v>
                </c:pt>
                <c:pt idx="28">
                  <c:v>1441</c:v>
                </c:pt>
                <c:pt idx="29">
                  <c:v>448</c:v>
                </c:pt>
                <c:pt idx="30">
                  <c:v>638</c:v>
                </c:pt>
                <c:pt idx="31">
                  <c:v>1226</c:v>
                </c:pt>
                <c:pt idx="32">
                  <c:v>1216</c:v>
                </c:pt>
                <c:pt idx="33">
                  <c:v>1212</c:v>
                </c:pt>
                <c:pt idx="34">
                  <c:v>1219</c:v>
                </c:pt>
                <c:pt idx="35">
                  <c:v>1296</c:v>
                </c:pt>
                <c:pt idx="36">
                  <c:v>529</c:v>
                </c:pt>
                <c:pt idx="37">
                  <c:v>529</c:v>
                </c:pt>
                <c:pt idx="38">
                  <c:v>1144</c:v>
                </c:pt>
                <c:pt idx="39">
                  <c:v>1167</c:v>
                </c:pt>
                <c:pt idx="40">
                  <c:v>1091</c:v>
                </c:pt>
                <c:pt idx="41">
                  <c:v>940</c:v>
                </c:pt>
                <c:pt idx="42">
                  <c:v>637</c:v>
                </c:pt>
                <c:pt idx="43">
                  <c:v>232</c:v>
                </c:pt>
                <c:pt idx="44">
                  <c:v>206</c:v>
                </c:pt>
                <c:pt idx="45">
                  <c:v>229</c:v>
                </c:pt>
                <c:pt idx="46">
                  <c:v>184</c:v>
                </c:pt>
                <c:pt idx="47">
                  <c:v>148</c:v>
                </c:pt>
                <c:pt idx="48">
                  <c:v>123</c:v>
                </c:pt>
                <c:pt idx="49">
                  <c:v>131</c:v>
                </c:pt>
                <c:pt idx="50">
                  <c:v>81</c:v>
                </c:pt>
                <c:pt idx="51">
                  <c:v>37</c:v>
                </c:pt>
                <c:pt idx="52">
                  <c:v>46</c:v>
                </c:pt>
                <c:pt idx="53">
                  <c:v>37</c:v>
                </c:pt>
                <c:pt idx="54">
                  <c:v>55</c:v>
                </c:pt>
                <c:pt idx="55">
                  <c:v>5</c:v>
                </c:pt>
                <c:pt idx="56">
                  <c:v>29</c:v>
                </c:pt>
                <c:pt idx="57">
                  <c:v>17</c:v>
                </c:pt>
                <c:pt idx="58">
                  <c:v>16</c:v>
                </c:pt>
                <c:pt idx="59">
                  <c:v>58</c:v>
                </c:pt>
                <c:pt idx="60">
                  <c:v>48</c:v>
                </c:pt>
                <c:pt idx="61">
                  <c:v>50</c:v>
                </c:pt>
                <c:pt idx="62">
                  <c:v>79</c:v>
                </c:pt>
                <c:pt idx="63">
                  <c:v>63</c:v>
                </c:pt>
                <c:pt idx="64">
                  <c:v>45</c:v>
                </c:pt>
                <c:pt idx="65">
                  <c:v>68</c:v>
                </c:pt>
                <c:pt idx="66">
                  <c:v>61</c:v>
                </c:pt>
                <c:pt idx="67">
                  <c:v>60</c:v>
                </c:pt>
                <c:pt idx="68">
                  <c:v>57</c:v>
                </c:pt>
                <c:pt idx="69">
                  <c:v>47</c:v>
                </c:pt>
                <c:pt idx="70">
                  <c:v>67</c:v>
                </c:pt>
                <c:pt idx="71">
                  <c:v>31</c:v>
                </c:pt>
                <c:pt idx="72">
                  <c:v>15</c:v>
                </c:pt>
                <c:pt idx="73">
                  <c:v>35</c:v>
                </c:pt>
                <c:pt idx="74">
                  <c:v>43</c:v>
                </c:pt>
                <c:pt idx="75">
                  <c:v>43</c:v>
                </c:pt>
                <c:pt idx="76">
                  <c:v>44</c:v>
                </c:pt>
                <c:pt idx="77">
                  <c:v>45</c:v>
                </c:pt>
                <c:pt idx="78">
                  <c:v>31</c:v>
                </c:pt>
                <c:pt idx="79">
                  <c:v>36</c:v>
                </c:pt>
                <c:pt idx="80">
                  <c:v>58</c:v>
                </c:pt>
                <c:pt idx="81">
                  <c:v>22</c:v>
                </c:pt>
                <c:pt idx="82">
                  <c:v>42</c:v>
                </c:pt>
                <c:pt idx="83">
                  <c:v>50</c:v>
                </c:pt>
                <c:pt idx="84">
                  <c:v>46</c:v>
                </c:pt>
                <c:pt idx="85">
                  <c:v>31</c:v>
                </c:pt>
                <c:pt idx="86">
                  <c:v>38</c:v>
                </c:pt>
                <c:pt idx="87">
                  <c:v>23</c:v>
                </c:pt>
                <c:pt idx="88">
                  <c:v>37</c:v>
                </c:pt>
                <c:pt idx="89">
                  <c:v>7</c:v>
                </c:pt>
                <c:pt idx="90">
                  <c:v>0</c:v>
                </c:pt>
                <c:pt idx="91">
                  <c:v>52</c:v>
                </c:pt>
                <c:pt idx="92">
                  <c:v>53</c:v>
                </c:pt>
                <c:pt idx="93">
                  <c:v>24</c:v>
                </c:pt>
                <c:pt idx="94">
                  <c:v>55</c:v>
                </c:pt>
                <c:pt idx="95">
                  <c:v>66</c:v>
                </c:pt>
                <c:pt idx="96">
                  <c:v>34</c:v>
                </c:pt>
                <c:pt idx="97">
                  <c:v>75</c:v>
                </c:pt>
                <c:pt idx="98">
                  <c:v>49</c:v>
                </c:pt>
                <c:pt idx="99">
                  <c:v>46</c:v>
                </c:pt>
                <c:pt idx="100">
                  <c:v>63</c:v>
                </c:pt>
                <c:pt idx="101">
                  <c:v>43</c:v>
                </c:pt>
                <c:pt idx="102">
                  <c:v>54</c:v>
                </c:pt>
                <c:pt idx="103">
                  <c:v>6</c:v>
                </c:pt>
                <c:pt idx="104">
                  <c:v>46</c:v>
                </c:pt>
                <c:pt idx="105">
                  <c:v>37</c:v>
                </c:pt>
                <c:pt idx="106">
                  <c:v>40</c:v>
                </c:pt>
                <c:pt idx="107">
                  <c:v>42</c:v>
                </c:pt>
                <c:pt idx="108">
                  <c:v>61</c:v>
                </c:pt>
                <c:pt idx="109">
                  <c:v>53</c:v>
                </c:pt>
                <c:pt idx="110">
                  <c:v>67</c:v>
                </c:pt>
                <c:pt idx="111">
                  <c:v>59</c:v>
                </c:pt>
                <c:pt idx="112">
                  <c:v>16</c:v>
                </c:pt>
                <c:pt idx="113">
                  <c:v>44</c:v>
                </c:pt>
                <c:pt idx="114">
                  <c:v>28</c:v>
                </c:pt>
                <c:pt idx="115">
                  <c:v>54</c:v>
                </c:pt>
                <c:pt idx="116">
                  <c:v>113</c:v>
                </c:pt>
                <c:pt idx="117">
                  <c:v>84</c:v>
                </c:pt>
                <c:pt idx="118">
                  <c:v>32</c:v>
                </c:pt>
                <c:pt idx="119">
                  <c:v>38</c:v>
                </c:pt>
                <c:pt idx="120">
                  <c:v>63</c:v>
                </c:pt>
                <c:pt idx="121">
                  <c:v>51</c:v>
                </c:pt>
                <c:pt idx="122">
                  <c:v>106</c:v>
                </c:pt>
                <c:pt idx="123">
                  <c:v>77</c:v>
                </c:pt>
                <c:pt idx="124">
                  <c:v>63</c:v>
                </c:pt>
                <c:pt idx="125">
                  <c:v>69</c:v>
                </c:pt>
                <c:pt idx="126">
                  <c:v>118</c:v>
                </c:pt>
                <c:pt idx="127">
                  <c:v>82</c:v>
                </c:pt>
                <c:pt idx="128">
                  <c:v>47</c:v>
                </c:pt>
                <c:pt idx="129">
                  <c:v>112</c:v>
                </c:pt>
                <c:pt idx="130">
                  <c:v>102</c:v>
                </c:pt>
                <c:pt idx="131">
                  <c:v>119</c:v>
                </c:pt>
                <c:pt idx="132">
                  <c:v>81</c:v>
                </c:pt>
                <c:pt idx="133">
                  <c:v>121</c:v>
                </c:pt>
                <c:pt idx="134">
                  <c:v>80</c:v>
                </c:pt>
                <c:pt idx="135">
                  <c:v>58</c:v>
                </c:pt>
                <c:pt idx="136">
                  <c:v>226</c:v>
                </c:pt>
                <c:pt idx="137">
                  <c:v>124</c:v>
                </c:pt>
                <c:pt idx="138">
                  <c:v>103</c:v>
                </c:pt>
                <c:pt idx="139">
                  <c:v>141</c:v>
                </c:pt>
                <c:pt idx="140">
                  <c:v>110</c:v>
                </c:pt>
                <c:pt idx="141">
                  <c:v>115</c:v>
                </c:pt>
                <c:pt idx="142">
                  <c:v>129</c:v>
                </c:pt>
                <c:pt idx="143">
                  <c:v>141</c:v>
                </c:pt>
                <c:pt idx="144">
                  <c:v>149</c:v>
                </c:pt>
                <c:pt idx="145">
                  <c:v>186</c:v>
                </c:pt>
                <c:pt idx="146">
                  <c:v>136</c:v>
                </c:pt>
                <c:pt idx="147">
                  <c:v>122</c:v>
                </c:pt>
                <c:pt idx="148">
                  <c:v>130</c:v>
                </c:pt>
                <c:pt idx="149">
                  <c:v>121</c:v>
                </c:pt>
                <c:pt idx="150">
                  <c:v>160</c:v>
                </c:pt>
                <c:pt idx="151">
                  <c:v>135</c:v>
                </c:pt>
                <c:pt idx="152">
                  <c:v>195</c:v>
                </c:pt>
                <c:pt idx="153">
                  <c:v>302</c:v>
                </c:pt>
                <c:pt idx="154">
                  <c:v>206</c:v>
                </c:pt>
                <c:pt idx="155">
                  <c:v>145</c:v>
                </c:pt>
                <c:pt idx="156">
                  <c:v>221</c:v>
                </c:pt>
                <c:pt idx="157">
                  <c:v>166</c:v>
                </c:pt>
                <c:pt idx="158">
                  <c:v>190</c:v>
                </c:pt>
                <c:pt idx="159">
                  <c:v>157</c:v>
                </c:pt>
                <c:pt idx="160">
                  <c:v>183</c:v>
                </c:pt>
                <c:pt idx="161">
                  <c:v>155</c:v>
                </c:pt>
                <c:pt idx="162">
                  <c:v>146</c:v>
                </c:pt>
                <c:pt idx="163">
                  <c:v>145</c:v>
                </c:pt>
                <c:pt idx="164">
                  <c:v>150</c:v>
                </c:pt>
                <c:pt idx="165">
                  <c:v>172</c:v>
                </c:pt>
                <c:pt idx="166">
                  <c:v>109</c:v>
                </c:pt>
                <c:pt idx="167">
                  <c:v>182</c:v>
                </c:pt>
                <c:pt idx="168">
                  <c:v>143</c:v>
                </c:pt>
                <c:pt idx="169">
                  <c:v>152</c:v>
                </c:pt>
                <c:pt idx="170">
                  <c:v>143</c:v>
                </c:pt>
                <c:pt idx="171">
                  <c:v>200</c:v>
                </c:pt>
                <c:pt idx="172">
                  <c:v>134</c:v>
                </c:pt>
                <c:pt idx="173">
                  <c:v>147</c:v>
                </c:pt>
                <c:pt idx="174">
                  <c:v>209</c:v>
                </c:pt>
                <c:pt idx="175">
                  <c:v>182</c:v>
                </c:pt>
                <c:pt idx="176">
                  <c:v>105</c:v>
                </c:pt>
                <c:pt idx="177">
                  <c:v>171</c:v>
                </c:pt>
                <c:pt idx="178">
                  <c:v>154</c:v>
                </c:pt>
                <c:pt idx="179">
                  <c:v>160</c:v>
                </c:pt>
                <c:pt idx="180">
                  <c:v>145</c:v>
                </c:pt>
                <c:pt idx="181">
                  <c:v>196</c:v>
                </c:pt>
                <c:pt idx="182">
                  <c:v>211</c:v>
                </c:pt>
                <c:pt idx="183">
                  <c:v>161</c:v>
                </c:pt>
                <c:pt idx="184">
                  <c:v>156</c:v>
                </c:pt>
                <c:pt idx="185">
                  <c:v>203</c:v>
                </c:pt>
                <c:pt idx="186">
                  <c:v>73</c:v>
                </c:pt>
                <c:pt idx="187">
                  <c:v>14</c:v>
                </c:pt>
                <c:pt idx="188">
                  <c:v>140</c:v>
                </c:pt>
                <c:pt idx="189">
                  <c:v>169</c:v>
                </c:pt>
                <c:pt idx="190">
                  <c:v>187</c:v>
                </c:pt>
                <c:pt idx="191">
                  <c:v>158</c:v>
                </c:pt>
                <c:pt idx="192">
                  <c:v>33</c:v>
                </c:pt>
                <c:pt idx="193">
                  <c:v>50</c:v>
                </c:pt>
                <c:pt idx="194">
                  <c:v>50</c:v>
                </c:pt>
                <c:pt idx="195">
                  <c:v>139</c:v>
                </c:pt>
                <c:pt idx="196">
                  <c:v>339</c:v>
                </c:pt>
                <c:pt idx="197">
                  <c:v>144</c:v>
                </c:pt>
                <c:pt idx="198">
                  <c:v>191</c:v>
                </c:pt>
                <c:pt idx="199">
                  <c:v>167</c:v>
                </c:pt>
                <c:pt idx="200">
                  <c:v>169</c:v>
                </c:pt>
                <c:pt idx="201">
                  <c:v>207</c:v>
                </c:pt>
                <c:pt idx="202">
                  <c:v>205</c:v>
                </c:pt>
                <c:pt idx="203">
                  <c:v>216</c:v>
                </c:pt>
                <c:pt idx="204">
                  <c:v>202</c:v>
                </c:pt>
                <c:pt idx="205">
                  <c:v>154</c:v>
                </c:pt>
                <c:pt idx="206">
                  <c:v>144</c:v>
                </c:pt>
                <c:pt idx="207">
                  <c:v>188</c:v>
                </c:pt>
                <c:pt idx="208">
                  <c:v>184</c:v>
                </c:pt>
                <c:pt idx="209">
                  <c:v>137</c:v>
                </c:pt>
                <c:pt idx="210">
                  <c:v>143</c:v>
                </c:pt>
                <c:pt idx="211">
                  <c:v>152</c:v>
                </c:pt>
                <c:pt idx="212">
                  <c:v>148</c:v>
                </c:pt>
                <c:pt idx="213">
                  <c:v>129</c:v>
                </c:pt>
                <c:pt idx="214">
                  <c:v>229</c:v>
                </c:pt>
                <c:pt idx="215">
                  <c:v>217</c:v>
                </c:pt>
                <c:pt idx="216">
                  <c:v>204</c:v>
                </c:pt>
                <c:pt idx="217">
                  <c:v>293</c:v>
                </c:pt>
                <c:pt idx="218">
                  <c:v>246</c:v>
                </c:pt>
                <c:pt idx="219">
                  <c:v>159</c:v>
                </c:pt>
                <c:pt idx="220">
                  <c:v>296</c:v>
                </c:pt>
                <c:pt idx="221">
                  <c:v>172</c:v>
                </c:pt>
                <c:pt idx="222">
                  <c:v>161</c:v>
                </c:pt>
                <c:pt idx="223">
                  <c:v>172</c:v>
                </c:pt>
                <c:pt idx="224">
                  <c:v>161</c:v>
                </c:pt>
                <c:pt idx="225">
                  <c:v>183</c:v>
                </c:pt>
                <c:pt idx="226">
                  <c:v>171</c:v>
                </c:pt>
                <c:pt idx="227">
                  <c:v>230</c:v>
                </c:pt>
                <c:pt idx="228">
                  <c:v>168</c:v>
                </c:pt>
                <c:pt idx="229">
                  <c:v>156</c:v>
                </c:pt>
                <c:pt idx="230">
                  <c:v>189</c:v>
                </c:pt>
                <c:pt idx="231">
                  <c:v>187</c:v>
                </c:pt>
                <c:pt idx="232">
                  <c:v>164</c:v>
                </c:pt>
                <c:pt idx="233">
                  <c:v>208</c:v>
                </c:pt>
                <c:pt idx="234">
                  <c:v>179</c:v>
                </c:pt>
                <c:pt idx="235">
                  <c:v>209</c:v>
                </c:pt>
                <c:pt idx="236">
                  <c:v>201</c:v>
                </c:pt>
                <c:pt idx="237">
                  <c:v>170</c:v>
                </c:pt>
                <c:pt idx="238" formatCode="#,##0">
                  <c:v>221</c:v>
                </c:pt>
                <c:pt idx="239" formatCode="#,##0">
                  <c:v>199</c:v>
                </c:pt>
                <c:pt idx="240" formatCode="#,##0">
                  <c:v>180</c:v>
                </c:pt>
                <c:pt idx="241" formatCode="#,##0">
                  <c:v>192</c:v>
                </c:pt>
                <c:pt idx="242" formatCode="#,##0">
                  <c:v>169</c:v>
                </c:pt>
                <c:pt idx="243" formatCode="#,##0">
                  <c:v>157</c:v>
                </c:pt>
                <c:pt idx="244" formatCode="#,##0">
                  <c:v>159</c:v>
                </c:pt>
                <c:pt idx="245" formatCode="#,##0">
                  <c:v>291</c:v>
                </c:pt>
                <c:pt idx="246" formatCode="#,##0">
                  <c:v>206</c:v>
                </c:pt>
                <c:pt idx="247" formatCode="#,##0">
                  <c:v>145</c:v>
                </c:pt>
                <c:pt idx="248" formatCode="#,##0">
                  <c:v>138</c:v>
                </c:pt>
                <c:pt idx="249" formatCode="#,##0">
                  <c:v>189</c:v>
                </c:pt>
                <c:pt idx="250" formatCode="#,##0">
                  <c:v>192</c:v>
                </c:pt>
                <c:pt idx="251" formatCode="#,##0">
                  <c:v>157</c:v>
                </c:pt>
                <c:pt idx="252" formatCode="#,##0">
                  <c:v>233</c:v>
                </c:pt>
                <c:pt idx="253" formatCode="#,##0">
                  <c:v>204</c:v>
                </c:pt>
                <c:pt idx="254" formatCode="#,##0">
                  <c:v>177</c:v>
                </c:pt>
                <c:pt idx="255" formatCode="#,##0">
                  <c:v>204</c:v>
                </c:pt>
                <c:pt idx="256" formatCode="#,##0">
                  <c:v>168</c:v>
                </c:pt>
                <c:pt idx="257" formatCode="#,##0">
                  <c:v>185</c:v>
                </c:pt>
                <c:pt idx="258" formatCode="#,##0">
                  <c:v>169</c:v>
                </c:pt>
                <c:pt idx="259" formatCode="#,##0">
                  <c:v>238</c:v>
                </c:pt>
                <c:pt idx="260" formatCode="#,##0">
                  <c:v>162</c:v>
                </c:pt>
                <c:pt idx="261" formatCode="#,##0">
                  <c:v>138</c:v>
                </c:pt>
                <c:pt idx="262" formatCode="#,##0">
                  <c:v>240</c:v>
                </c:pt>
                <c:pt idx="263" formatCode="#,##0">
                  <c:v>196</c:v>
                </c:pt>
                <c:pt idx="264" formatCode="#,##0">
                  <c:v>139</c:v>
                </c:pt>
                <c:pt idx="265" formatCode="#,##0">
                  <c:v>196</c:v>
                </c:pt>
                <c:pt idx="266" formatCode="#,##0">
                  <c:v>293</c:v>
                </c:pt>
                <c:pt idx="267" formatCode="#,##0">
                  <c:v>139</c:v>
                </c:pt>
                <c:pt idx="268" formatCode="#,##0">
                  <c:v>158</c:v>
                </c:pt>
                <c:pt idx="269" formatCode="#,##0">
                  <c:v>166</c:v>
                </c:pt>
                <c:pt idx="270" formatCode="#,##0">
                  <c:v>162</c:v>
                </c:pt>
                <c:pt idx="271" formatCode="#,##0">
                  <c:v>137</c:v>
                </c:pt>
                <c:pt idx="272" formatCode="#,##0">
                  <c:v>185</c:v>
                </c:pt>
                <c:pt idx="273" formatCode="#,##0">
                  <c:v>205</c:v>
                </c:pt>
                <c:pt idx="274" formatCode="#,##0">
                  <c:v>162</c:v>
                </c:pt>
                <c:pt idx="275" formatCode="#,##0">
                  <c:v>147</c:v>
                </c:pt>
                <c:pt idx="276" formatCode="#,##0">
                  <c:v>186</c:v>
                </c:pt>
                <c:pt idx="277" formatCode="#,##0">
                  <c:v>160</c:v>
                </c:pt>
                <c:pt idx="278" formatCode="#,##0">
                  <c:v>214</c:v>
                </c:pt>
                <c:pt idx="279" formatCode="#,##0">
                  <c:v>172</c:v>
                </c:pt>
                <c:pt idx="280" formatCode="#,##0">
                  <c:v>200</c:v>
                </c:pt>
                <c:pt idx="281" formatCode="#,##0">
                  <c:v>101</c:v>
                </c:pt>
                <c:pt idx="282" formatCode="#,##0">
                  <c:v>120</c:v>
                </c:pt>
                <c:pt idx="283" formatCode="#,##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F-4784-BD49-86A35B7B5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663536"/>
        <c:axId val="1922732368"/>
      </c:barChart>
      <c:lineChart>
        <c:grouping val="standard"/>
        <c:varyColors val="0"/>
        <c:ser>
          <c:idx val="1"/>
          <c:order val="1"/>
          <c:tx>
            <c:strRef>
              <c:f>'CTrail Ridership data'!$I$1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'CTrail Ridership data'!$G$2:$G$300</c:f>
              <c:numCache>
                <c:formatCode>m/d;@</c:formatCode>
                <c:ptCount val="299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</c:numCache>
            </c:numRef>
          </c:cat>
          <c:val>
            <c:numRef>
              <c:f>'CTrail Ridership data'!$I$2:$I$300</c:f>
              <c:numCache>
                <c:formatCode>#,##0</c:formatCode>
                <c:ptCount val="299"/>
                <c:pt idx="1">
                  <c:v>463</c:v>
                </c:pt>
                <c:pt idx="2">
                  <c:v>524</c:v>
                </c:pt>
                <c:pt idx="3">
                  <c:v>775</c:v>
                </c:pt>
                <c:pt idx="4">
                  <c:v>896</c:v>
                </c:pt>
                <c:pt idx="5">
                  <c:v>985</c:v>
                </c:pt>
                <c:pt idx="6">
                  <c:v>953</c:v>
                </c:pt>
                <c:pt idx="7">
                  <c:v>999</c:v>
                </c:pt>
                <c:pt idx="8">
                  <c:v>930.125</c:v>
                </c:pt>
                <c:pt idx="9">
                  <c:v>895.33333333333337</c:v>
                </c:pt>
                <c:pt idx="10">
                  <c:v>932.7</c:v>
                </c:pt>
                <c:pt idx="11">
                  <c:v>1013.3</c:v>
                </c:pt>
                <c:pt idx="12">
                  <c:v>1080.3</c:v>
                </c:pt>
                <c:pt idx="13">
                  <c:v>1082.8</c:v>
                </c:pt>
                <c:pt idx="14">
                  <c:v>1087</c:v>
                </c:pt>
                <c:pt idx="15">
                  <c:v>1018.4</c:v>
                </c:pt>
                <c:pt idx="16">
                  <c:v>993.2</c:v>
                </c:pt>
                <c:pt idx="17">
                  <c:v>965.5</c:v>
                </c:pt>
                <c:pt idx="18">
                  <c:v>1049.5</c:v>
                </c:pt>
                <c:pt idx="19">
                  <c:v>1122.8</c:v>
                </c:pt>
                <c:pt idx="20">
                  <c:v>1138.4000000000001</c:v>
                </c:pt>
                <c:pt idx="21">
                  <c:v>1144.3</c:v>
                </c:pt>
                <c:pt idx="22">
                  <c:v>1073.7</c:v>
                </c:pt>
                <c:pt idx="23">
                  <c:v>997.3</c:v>
                </c:pt>
                <c:pt idx="24">
                  <c:v>996.3</c:v>
                </c:pt>
                <c:pt idx="25">
                  <c:v>1058.9000000000001</c:v>
                </c:pt>
                <c:pt idx="26">
                  <c:v>1123.9000000000001</c:v>
                </c:pt>
                <c:pt idx="27">
                  <c:v>1153.9000000000001</c:v>
                </c:pt>
                <c:pt idx="28">
                  <c:v>1169.2</c:v>
                </c:pt>
                <c:pt idx="29">
                  <c:v>1079</c:v>
                </c:pt>
                <c:pt idx="30">
                  <c:v>1000.3</c:v>
                </c:pt>
                <c:pt idx="31">
                  <c:v>990.1</c:v>
                </c:pt>
                <c:pt idx="32">
                  <c:v>1056.8</c:v>
                </c:pt>
                <c:pt idx="33">
                  <c:v>1124.2</c:v>
                </c:pt>
                <c:pt idx="34">
                  <c:v>1117</c:v>
                </c:pt>
                <c:pt idx="35">
                  <c:v>1118.5</c:v>
                </c:pt>
                <c:pt idx="36">
                  <c:v>1052.3</c:v>
                </c:pt>
                <c:pt idx="37">
                  <c:v>975.4</c:v>
                </c:pt>
                <c:pt idx="38">
                  <c:v>945.7</c:v>
                </c:pt>
                <c:pt idx="39">
                  <c:v>1017.6</c:v>
                </c:pt>
                <c:pt idx="40">
                  <c:v>1062.9000000000001</c:v>
                </c:pt>
                <c:pt idx="41">
                  <c:v>1034.3</c:v>
                </c:pt>
                <c:pt idx="42">
                  <c:v>976.4</c:v>
                </c:pt>
                <c:pt idx="43">
                  <c:v>878.4</c:v>
                </c:pt>
                <c:pt idx="44">
                  <c:v>777.1</c:v>
                </c:pt>
                <c:pt idx="45">
                  <c:v>670.4</c:v>
                </c:pt>
                <c:pt idx="46">
                  <c:v>635.9</c:v>
                </c:pt>
                <c:pt idx="47">
                  <c:v>597.79999999999995</c:v>
                </c:pt>
                <c:pt idx="48">
                  <c:v>495.7</c:v>
                </c:pt>
                <c:pt idx="49">
                  <c:v>392.1</c:v>
                </c:pt>
                <c:pt idx="50">
                  <c:v>291.10000000000002</c:v>
                </c:pt>
                <c:pt idx="51">
                  <c:v>200.8</c:v>
                </c:pt>
                <c:pt idx="52">
                  <c:v>141.69999999999999</c:v>
                </c:pt>
                <c:pt idx="53">
                  <c:v>122.2</c:v>
                </c:pt>
                <c:pt idx="54">
                  <c:v>107.1</c:v>
                </c:pt>
                <c:pt idx="55">
                  <c:v>84.7</c:v>
                </c:pt>
                <c:pt idx="56">
                  <c:v>69.2</c:v>
                </c:pt>
                <c:pt idx="57">
                  <c:v>56.1</c:v>
                </c:pt>
                <c:pt idx="58">
                  <c:v>45.4</c:v>
                </c:pt>
                <c:pt idx="59">
                  <c:v>38.1</c:v>
                </c:pt>
                <c:pt idx="60">
                  <c:v>34.799999999999997</c:v>
                </c:pt>
                <c:pt idx="61">
                  <c:v>36.1</c:v>
                </c:pt>
                <c:pt idx="62">
                  <c:v>39.4</c:v>
                </c:pt>
                <c:pt idx="63">
                  <c:v>42</c:v>
                </c:pt>
                <c:pt idx="64">
                  <c:v>41</c:v>
                </c:pt>
                <c:pt idx="65">
                  <c:v>47.3</c:v>
                </c:pt>
                <c:pt idx="66">
                  <c:v>50.5</c:v>
                </c:pt>
                <c:pt idx="67">
                  <c:v>54.8</c:v>
                </c:pt>
                <c:pt idx="68">
                  <c:v>58.9</c:v>
                </c:pt>
                <c:pt idx="69">
                  <c:v>57.8</c:v>
                </c:pt>
                <c:pt idx="70">
                  <c:v>59.7</c:v>
                </c:pt>
                <c:pt idx="71">
                  <c:v>57.8</c:v>
                </c:pt>
                <c:pt idx="72">
                  <c:v>51.4</c:v>
                </c:pt>
                <c:pt idx="73">
                  <c:v>48.6</c:v>
                </c:pt>
                <c:pt idx="74">
                  <c:v>48.4</c:v>
                </c:pt>
                <c:pt idx="75">
                  <c:v>45.9</c:v>
                </c:pt>
                <c:pt idx="76">
                  <c:v>44.2</c:v>
                </c:pt>
                <c:pt idx="77">
                  <c:v>42.7</c:v>
                </c:pt>
                <c:pt idx="78">
                  <c:v>40.1</c:v>
                </c:pt>
                <c:pt idx="79">
                  <c:v>39</c:v>
                </c:pt>
                <c:pt idx="80">
                  <c:v>38.1</c:v>
                </c:pt>
                <c:pt idx="81">
                  <c:v>37.200000000000003</c:v>
                </c:pt>
                <c:pt idx="82">
                  <c:v>39.9</c:v>
                </c:pt>
                <c:pt idx="83">
                  <c:v>41.4</c:v>
                </c:pt>
                <c:pt idx="84">
                  <c:v>41.7</c:v>
                </c:pt>
                <c:pt idx="85">
                  <c:v>40.5</c:v>
                </c:pt>
                <c:pt idx="86">
                  <c:v>39.9</c:v>
                </c:pt>
                <c:pt idx="87">
                  <c:v>37.700000000000003</c:v>
                </c:pt>
                <c:pt idx="88">
                  <c:v>38.299999999999997</c:v>
                </c:pt>
                <c:pt idx="89">
                  <c:v>35.4</c:v>
                </c:pt>
                <c:pt idx="90">
                  <c:v>29.6</c:v>
                </c:pt>
                <c:pt idx="91">
                  <c:v>32.6</c:v>
                </c:pt>
                <c:pt idx="92">
                  <c:v>33.700000000000003</c:v>
                </c:pt>
                <c:pt idx="93">
                  <c:v>31.1</c:v>
                </c:pt>
                <c:pt idx="94">
                  <c:v>32</c:v>
                </c:pt>
                <c:pt idx="95">
                  <c:v>35.5</c:v>
                </c:pt>
                <c:pt idx="96">
                  <c:v>35.1</c:v>
                </c:pt>
                <c:pt idx="97">
                  <c:v>40.299999999999997</c:v>
                </c:pt>
                <c:pt idx="98">
                  <c:v>41.5</c:v>
                </c:pt>
                <c:pt idx="99">
                  <c:v>45.4</c:v>
                </c:pt>
                <c:pt idx="100">
                  <c:v>51.7</c:v>
                </c:pt>
                <c:pt idx="101">
                  <c:v>50.8</c:v>
                </c:pt>
                <c:pt idx="102">
                  <c:v>50.9</c:v>
                </c:pt>
                <c:pt idx="103">
                  <c:v>49.1</c:v>
                </c:pt>
                <c:pt idx="104">
                  <c:v>48.2</c:v>
                </c:pt>
                <c:pt idx="105">
                  <c:v>45.3</c:v>
                </c:pt>
                <c:pt idx="106">
                  <c:v>45.9</c:v>
                </c:pt>
                <c:pt idx="107">
                  <c:v>42.6</c:v>
                </c:pt>
                <c:pt idx="108">
                  <c:v>43.8</c:v>
                </c:pt>
                <c:pt idx="109">
                  <c:v>44.5</c:v>
                </c:pt>
                <c:pt idx="110">
                  <c:v>44.9</c:v>
                </c:pt>
                <c:pt idx="111">
                  <c:v>46.5</c:v>
                </c:pt>
                <c:pt idx="112">
                  <c:v>42.7</c:v>
                </c:pt>
                <c:pt idx="113">
                  <c:v>46.5</c:v>
                </c:pt>
                <c:pt idx="114">
                  <c:v>44.7</c:v>
                </c:pt>
                <c:pt idx="115">
                  <c:v>46.4</c:v>
                </c:pt>
                <c:pt idx="116">
                  <c:v>53.7</c:v>
                </c:pt>
                <c:pt idx="117">
                  <c:v>57.9</c:v>
                </c:pt>
                <c:pt idx="118">
                  <c:v>55</c:v>
                </c:pt>
                <c:pt idx="119">
                  <c:v>53.5</c:v>
                </c:pt>
                <c:pt idx="120">
                  <c:v>53.1</c:v>
                </c:pt>
                <c:pt idx="121">
                  <c:v>52.3</c:v>
                </c:pt>
                <c:pt idx="122">
                  <c:v>61.3</c:v>
                </c:pt>
                <c:pt idx="123">
                  <c:v>64.599999999999994</c:v>
                </c:pt>
                <c:pt idx="124">
                  <c:v>68.099999999999994</c:v>
                </c:pt>
                <c:pt idx="125">
                  <c:v>69.599999999999994</c:v>
                </c:pt>
                <c:pt idx="126">
                  <c:v>70.099999999999994</c:v>
                </c:pt>
                <c:pt idx="127">
                  <c:v>69.900000000000006</c:v>
                </c:pt>
                <c:pt idx="128">
                  <c:v>71.400000000000006</c:v>
                </c:pt>
                <c:pt idx="129">
                  <c:v>78.8</c:v>
                </c:pt>
                <c:pt idx="130">
                  <c:v>82.7</c:v>
                </c:pt>
                <c:pt idx="131">
                  <c:v>89.5</c:v>
                </c:pt>
                <c:pt idx="132">
                  <c:v>87</c:v>
                </c:pt>
                <c:pt idx="133">
                  <c:v>91.4</c:v>
                </c:pt>
                <c:pt idx="134">
                  <c:v>93.1</c:v>
                </c:pt>
                <c:pt idx="135">
                  <c:v>92</c:v>
                </c:pt>
                <c:pt idx="136">
                  <c:v>102.8</c:v>
                </c:pt>
                <c:pt idx="137">
                  <c:v>107</c:v>
                </c:pt>
                <c:pt idx="138">
                  <c:v>112.6</c:v>
                </c:pt>
                <c:pt idx="139">
                  <c:v>115.5</c:v>
                </c:pt>
                <c:pt idx="140">
                  <c:v>116.3</c:v>
                </c:pt>
                <c:pt idx="141">
                  <c:v>115.9</c:v>
                </c:pt>
                <c:pt idx="142">
                  <c:v>120.7</c:v>
                </c:pt>
                <c:pt idx="143">
                  <c:v>122.7</c:v>
                </c:pt>
                <c:pt idx="144">
                  <c:v>129.6</c:v>
                </c:pt>
                <c:pt idx="145">
                  <c:v>142.4</c:v>
                </c:pt>
                <c:pt idx="146">
                  <c:v>133.4</c:v>
                </c:pt>
                <c:pt idx="147">
                  <c:v>133.19999999999999</c:v>
                </c:pt>
                <c:pt idx="148">
                  <c:v>135.9</c:v>
                </c:pt>
                <c:pt idx="149">
                  <c:v>133.9</c:v>
                </c:pt>
                <c:pt idx="150">
                  <c:v>138.9</c:v>
                </c:pt>
                <c:pt idx="151">
                  <c:v>140.9</c:v>
                </c:pt>
                <c:pt idx="152">
                  <c:v>147.5</c:v>
                </c:pt>
                <c:pt idx="153">
                  <c:v>163.6</c:v>
                </c:pt>
                <c:pt idx="154">
                  <c:v>169.3</c:v>
                </c:pt>
                <c:pt idx="155">
                  <c:v>165.2</c:v>
                </c:pt>
                <c:pt idx="156">
                  <c:v>173.7</c:v>
                </c:pt>
                <c:pt idx="157">
                  <c:v>178.1</c:v>
                </c:pt>
                <c:pt idx="158">
                  <c:v>184.1</c:v>
                </c:pt>
                <c:pt idx="159">
                  <c:v>187.7</c:v>
                </c:pt>
                <c:pt idx="160">
                  <c:v>190</c:v>
                </c:pt>
                <c:pt idx="161">
                  <c:v>192</c:v>
                </c:pt>
                <c:pt idx="162">
                  <c:v>187.1</c:v>
                </c:pt>
                <c:pt idx="163">
                  <c:v>171.4</c:v>
                </c:pt>
                <c:pt idx="164">
                  <c:v>165.8</c:v>
                </c:pt>
                <c:pt idx="165">
                  <c:v>168.5</c:v>
                </c:pt>
                <c:pt idx="166">
                  <c:v>157.30000000000001</c:v>
                </c:pt>
                <c:pt idx="167">
                  <c:v>158.9</c:v>
                </c:pt>
                <c:pt idx="168">
                  <c:v>154.19999999999999</c:v>
                </c:pt>
                <c:pt idx="169">
                  <c:v>153.69999999999999</c:v>
                </c:pt>
                <c:pt idx="170">
                  <c:v>149.69999999999999</c:v>
                </c:pt>
                <c:pt idx="171">
                  <c:v>154.19999999999999</c:v>
                </c:pt>
                <c:pt idx="172">
                  <c:v>153</c:v>
                </c:pt>
                <c:pt idx="173">
                  <c:v>153.19999999999999</c:v>
                </c:pt>
                <c:pt idx="174">
                  <c:v>159.1</c:v>
                </c:pt>
                <c:pt idx="175">
                  <c:v>160.1</c:v>
                </c:pt>
                <c:pt idx="176">
                  <c:v>159.69999999999999</c:v>
                </c:pt>
                <c:pt idx="177">
                  <c:v>158.6</c:v>
                </c:pt>
                <c:pt idx="178">
                  <c:v>159.69999999999999</c:v>
                </c:pt>
                <c:pt idx="179">
                  <c:v>160.5</c:v>
                </c:pt>
                <c:pt idx="180">
                  <c:v>160.69999999999999</c:v>
                </c:pt>
                <c:pt idx="181">
                  <c:v>160.30000000000001</c:v>
                </c:pt>
                <c:pt idx="182">
                  <c:v>168</c:v>
                </c:pt>
                <c:pt idx="183">
                  <c:v>169.4</c:v>
                </c:pt>
                <c:pt idx="184">
                  <c:v>164.1</c:v>
                </c:pt>
                <c:pt idx="185">
                  <c:v>166.2</c:v>
                </c:pt>
                <c:pt idx="186">
                  <c:v>163</c:v>
                </c:pt>
                <c:pt idx="187">
                  <c:v>147.30000000000001</c:v>
                </c:pt>
                <c:pt idx="188">
                  <c:v>145.9</c:v>
                </c:pt>
                <c:pt idx="189">
                  <c:v>146.80000000000001</c:v>
                </c:pt>
                <c:pt idx="190">
                  <c:v>151</c:v>
                </c:pt>
                <c:pt idx="191">
                  <c:v>147.19999999999999</c:v>
                </c:pt>
                <c:pt idx="192">
                  <c:v>129.4</c:v>
                </c:pt>
                <c:pt idx="193">
                  <c:v>118.3</c:v>
                </c:pt>
                <c:pt idx="194">
                  <c:v>107.7</c:v>
                </c:pt>
                <c:pt idx="195">
                  <c:v>101.3</c:v>
                </c:pt>
                <c:pt idx="196">
                  <c:v>127.9</c:v>
                </c:pt>
                <c:pt idx="197">
                  <c:v>140.9</c:v>
                </c:pt>
                <c:pt idx="198">
                  <c:v>146</c:v>
                </c:pt>
                <c:pt idx="199">
                  <c:v>145.80000000000001</c:v>
                </c:pt>
                <c:pt idx="200">
                  <c:v>144</c:v>
                </c:pt>
                <c:pt idx="201">
                  <c:v>148.9</c:v>
                </c:pt>
                <c:pt idx="202">
                  <c:v>166.1</c:v>
                </c:pt>
                <c:pt idx="203">
                  <c:v>182.7</c:v>
                </c:pt>
                <c:pt idx="204">
                  <c:v>197.9</c:v>
                </c:pt>
                <c:pt idx="205">
                  <c:v>199.4</c:v>
                </c:pt>
                <c:pt idx="206">
                  <c:v>179.9</c:v>
                </c:pt>
                <c:pt idx="207">
                  <c:v>184.3</c:v>
                </c:pt>
                <c:pt idx="208">
                  <c:v>183.6</c:v>
                </c:pt>
                <c:pt idx="209">
                  <c:v>180.6</c:v>
                </c:pt>
                <c:pt idx="210">
                  <c:v>178</c:v>
                </c:pt>
                <c:pt idx="211">
                  <c:v>172.5</c:v>
                </c:pt>
                <c:pt idx="212">
                  <c:v>166.8</c:v>
                </c:pt>
                <c:pt idx="213">
                  <c:v>158.1</c:v>
                </c:pt>
                <c:pt idx="214">
                  <c:v>160.80000000000001</c:v>
                </c:pt>
                <c:pt idx="215">
                  <c:v>167.1</c:v>
                </c:pt>
                <c:pt idx="216">
                  <c:v>173.1</c:v>
                </c:pt>
                <c:pt idx="217">
                  <c:v>183.6</c:v>
                </c:pt>
                <c:pt idx="218">
                  <c:v>189.8</c:v>
                </c:pt>
                <c:pt idx="219">
                  <c:v>192</c:v>
                </c:pt>
                <c:pt idx="220">
                  <c:v>207.3</c:v>
                </c:pt>
                <c:pt idx="221">
                  <c:v>209.3</c:v>
                </c:pt>
                <c:pt idx="222">
                  <c:v>210.6</c:v>
                </c:pt>
                <c:pt idx="223">
                  <c:v>214.9</c:v>
                </c:pt>
                <c:pt idx="224">
                  <c:v>208.1</c:v>
                </c:pt>
                <c:pt idx="225">
                  <c:v>204.7</c:v>
                </c:pt>
                <c:pt idx="226">
                  <c:v>201.4</c:v>
                </c:pt>
                <c:pt idx="227">
                  <c:v>195.1</c:v>
                </c:pt>
                <c:pt idx="228">
                  <c:v>187.3</c:v>
                </c:pt>
                <c:pt idx="229">
                  <c:v>187</c:v>
                </c:pt>
                <c:pt idx="230">
                  <c:v>176.3</c:v>
                </c:pt>
                <c:pt idx="231">
                  <c:v>177.8</c:v>
                </c:pt>
                <c:pt idx="232">
                  <c:v>178.1</c:v>
                </c:pt>
                <c:pt idx="233">
                  <c:v>181.7</c:v>
                </c:pt>
                <c:pt idx="234">
                  <c:v>183.5</c:v>
                </c:pt>
                <c:pt idx="235">
                  <c:v>186.1</c:v>
                </c:pt>
                <c:pt idx="236">
                  <c:v>189.1</c:v>
                </c:pt>
                <c:pt idx="237">
                  <c:v>183.1</c:v>
                </c:pt>
                <c:pt idx="238">
                  <c:v>188.4</c:v>
                </c:pt>
                <c:pt idx="239">
                  <c:v>192.7</c:v>
                </c:pt>
                <c:pt idx="240">
                  <c:v>191.8</c:v>
                </c:pt>
                <c:pt idx="241">
                  <c:v>192.3</c:v>
                </c:pt>
                <c:pt idx="242">
                  <c:v>192.8</c:v>
                </c:pt>
                <c:pt idx="243">
                  <c:v>187.7</c:v>
                </c:pt>
                <c:pt idx="244">
                  <c:v>185.7</c:v>
                </c:pt>
                <c:pt idx="245">
                  <c:v>193.9</c:v>
                </c:pt>
                <c:pt idx="246">
                  <c:v>194.4</c:v>
                </c:pt>
                <c:pt idx="247">
                  <c:v>191.9</c:v>
                </c:pt>
                <c:pt idx="248">
                  <c:v>183.6</c:v>
                </c:pt>
                <c:pt idx="249">
                  <c:v>182.6</c:v>
                </c:pt>
                <c:pt idx="250">
                  <c:v>183.8</c:v>
                </c:pt>
                <c:pt idx="251">
                  <c:v>180.3</c:v>
                </c:pt>
                <c:pt idx="252">
                  <c:v>186.7</c:v>
                </c:pt>
                <c:pt idx="253">
                  <c:v>191.4</c:v>
                </c:pt>
                <c:pt idx="254">
                  <c:v>193.2</c:v>
                </c:pt>
                <c:pt idx="255">
                  <c:v>184.5</c:v>
                </c:pt>
                <c:pt idx="256">
                  <c:v>180.7</c:v>
                </c:pt>
                <c:pt idx="257">
                  <c:v>184.7</c:v>
                </c:pt>
                <c:pt idx="258">
                  <c:v>187.8</c:v>
                </c:pt>
                <c:pt idx="259">
                  <c:v>192.7</c:v>
                </c:pt>
                <c:pt idx="260">
                  <c:v>189.7</c:v>
                </c:pt>
                <c:pt idx="261">
                  <c:v>187.8</c:v>
                </c:pt>
                <c:pt idx="262">
                  <c:v>188.5</c:v>
                </c:pt>
                <c:pt idx="263">
                  <c:v>187.7</c:v>
                </c:pt>
                <c:pt idx="264">
                  <c:v>183.9</c:v>
                </c:pt>
                <c:pt idx="265">
                  <c:v>183.1</c:v>
                </c:pt>
                <c:pt idx="266">
                  <c:v>195.6</c:v>
                </c:pt>
                <c:pt idx="267">
                  <c:v>191</c:v>
                </c:pt>
                <c:pt idx="268">
                  <c:v>189.9</c:v>
                </c:pt>
                <c:pt idx="269">
                  <c:v>182.7</c:v>
                </c:pt>
                <c:pt idx="270">
                  <c:v>182.7</c:v>
                </c:pt>
                <c:pt idx="271">
                  <c:v>182.6</c:v>
                </c:pt>
                <c:pt idx="272">
                  <c:v>177.1</c:v>
                </c:pt>
                <c:pt idx="273">
                  <c:v>178</c:v>
                </c:pt>
                <c:pt idx="274">
                  <c:v>180.3</c:v>
                </c:pt>
                <c:pt idx="275">
                  <c:v>175.4</c:v>
                </c:pt>
                <c:pt idx="276">
                  <c:v>164.7</c:v>
                </c:pt>
                <c:pt idx="277">
                  <c:v>166.8</c:v>
                </c:pt>
                <c:pt idx="278">
                  <c:v>172.4</c:v>
                </c:pt>
                <c:pt idx="279">
                  <c:v>173</c:v>
                </c:pt>
                <c:pt idx="280">
                  <c:v>176.8</c:v>
                </c:pt>
                <c:pt idx="281">
                  <c:v>173.2</c:v>
                </c:pt>
                <c:pt idx="282">
                  <c:v>166.7</c:v>
                </c:pt>
                <c:pt idx="283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F-4784-BD49-86A35B7B5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663536"/>
        <c:axId val="1922732368"/>
      </c:lineChart>
      <c:dateAx>
        <c:axId val="771663536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732368"/>
        <c:crosses val="autoZero"/>
        <c:auto val="1"/>
        <c:lblOffset val="100"/>
        <c:baseTimeUnit val="days"/>
      </c:dateAx>
      <c:valAx>
        <c:axId val="1922732368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66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HL</a:t>
            </a:r>
            <a:r>
              <a:rPr lang="en-US" baseline="0"/>
              <a:t>  Month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'MTD trend'!$B$1</c:f>
              <c:strCache>
                <c:ptCount val="1"/>
                <c:pt idx="0">
                  <c:v>HL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'MTD trend'!$A$2:$A$33</c:f>
              <c:numCache>
                <c:formatCode>m/d;@</c:formatCode>
                <c:ptCount val="32"/>
                <c:pt idx="1">
                  <c:v>44123</c:v>
                </c:pt>
                <c:pt idx="2">
                  <c:v>44124</c:v>
                </c:pt>
                <c:pt idx="3">
                  <c:v>44125</c:v>
                </c:pt>
                <c:pt idx="4">
                  <c:v>44126</c:v>
                </c:pt>
                <c:pt idx="5">
                  <c:v>44127</c:v>
                </c:pt>
                <c:pt idx="6">
                  <c:v>44128</c:v>
                </c:pt>
                <c:pt idx="7">
                  <c:v>44129</c:v>
                </c:pt>
                <c:pt idx="8">
                  <c:v>44130</c:v>
                </c:pt>
                <c:pt idx="9">
                  <c:v>44131</c:v>
                </c:pt>
                <c:pt idx="10">
                  <c:v>44132</c:v>
                </c:pt>
                <c:pt idx="11">
                  <c:v>44133</c:v>
                </c:pt>
                <c:pt idx="12">
                  <c:v>44134</c:v>
                </c:pt>
                <c:pt idx="13">
                  <c:v>44135</c:v>
                </c:pt>
                <c:pt idx="14">
                  <c:v>44136</c:v>
                </c:pt>
                <c:pt idx="15">
                  <c:v>44137</c:v>
                </c:pt>
                <c:pt idx="16">
                  <c:v>44138</c:v>
                </c:pt>
                <c:pt idx="17">
                  <c:v>44139</c:v>
                </c:pt>
                <c:pt idx="18">
                  <c:v>44140</c:v>
                </c:pt>
                <c:pt idx="19">
                  <c:v>44141</c:v>
                </c:pt>
                <c:pt idx="20">
                  <c:v>44142</c:v>
                </c:pt>
                <c:pt idx="21">
                  <c:v>44143</c:v>
                </c:pt>
                <c:pt idx="22">
                  <c:v>44144</c:v>
                </c:pt>
                <c:pt idx="23">
                  <c:v>44145</c:v>
                </c:pt>
                <c:pt idx="24">
                  <c:v>44146</c:v>
                </c:pt>
                <c:pt idx="25">
                  <c:v>44147</c:v>
                </c:pt>
                <c:pt idx="26">
                  <c:v>44148</c:v>
                </c:pt>
                <c:pt idx="27">
                  <c:v>44149</c:v>
                </c:pt>
                <c:pt idx="28">
                  <c:v>44150</c:v>
                </c:pt>
                <c:pt idx="29">
                  <c:v>44151</c:v>
                </c:pt>
                <c:pt idx="30">
                  <c:v>44152</c:v>
                </c:pt>
                <c:pt idx="31">
                  <c:v>44153</c:v>
                </c:pt>
              </c:numCache>
            </c:numRef>
          </c:cat>
          <c:val>
            <c:numRef>
              <c:f>'MTD trend'!$B$2:$B$33</c:f>
              <c:numCache>
                <c:formatCode>General</c:formatCode>
                <c:ptCount val="32"/>
                <c:pt idx="1">
                  <c:v>555</c:v>
                </c:pt>
                <c:pt idx="2">
                  <c:v>515</c:v>
                </c:pt>
                <c:pt idx="3">
                  <c:v>445</c:v>
                </c:pt>
                <c:pt idx="4">
                  <c:v>517</c:v>
                </c:pt>
                <c:pt idx="5">
                  <c:v>630</c:v>
                </c:pt>
                <c:pt idx="6">
                  <c:v>470</c:v>
                </c:pt>
                <c:pt idx="7">
                  <c:v>508</c:v>
                </c:pt>
                <c:pt idx="8">
                  <c:v>523</c:v>
                </c:pt>
                <c:pt idx="9">
                  <c:v>500</c:v>
                </c:pt>
                <c:pt idx="10">
                  <c:v>495</c:v>
                </c:pt>
                <c:pt idx="11">
                  <c:v>512</c:v>
                </c:pt>
                <c:pt idx="12">
                  <c:v>642</c:v>
                </c:pt>
                <c:pt idx="13">
                  <c:v>466</c:v>
                </c:pt>
                <c:pt idx="14">
                  <c:v>493</c:v>
                </c:pt>
                <c:pt idx="15">
                  <c:v>569</c:v>
                </c:pt>
                <c:pt idx="16">
                  <c:v>509</c:v>
                </c:pt>
                <c:pt idx="17">
                  <c:v>418</c:v>
                </c:pt>
                <c:pt idx="18">
                  <c:v>471</c:v>
                </c:pt>
                <c:pt idx="19">
                  <c:v>549</c:v>
                </c:pt>
                <c:pt idx="20">
                  <c:v>418</c:v>
                </c:pt>
                <c:pt idx="21">
                  <c:v>420</c:v>
                </c:pt>
                <c:pt idx="22">
                  <c:v>461</c:v>
                </c:pt>
                <c:pt idx="23">
                  <c:v>429</c:v>
                </c:pt>
                <c:pt idx="24">
                  <c:v>416</c:v>
                </c:pt>
                <c:pt idx="25">
                  <c:v>424</c:v>
                </c:pt>
                <c:pt idx="26">
                  <c:v>550</c:v>
                </c:pt>
                <c:pt idx="27">
                  <c:v>388</c:v>
                </c:pt>
                <c:pt idx="28">
                  <c:v>362</c:v>
                </c:pt>
                <c:pt idx="29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7-49BC-BEEB-0445BAB87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674015"/>
        <c:axId val="157338271"/>
      </c:barChart>
      <c:lineChart>
        <c:grouping val="standard"/>
        <c:varyColors val="0"/>
        <c:ser>
          <c:idx val="1"/>
          <c:order val="1"/>
          <c:tx>
            <c:strRef>
              <c:f>'MTD trend'!$C$1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'MTD trend'!$A$2:$A$33</c:f>
              <c:numCache>
                <c:formatCode>m/d;@</c:formatCode>
                <c:ptCount val="32"/>
                <c:pt idx="1">
                  <c:v>44123</c:v>
                </c:pt>
                <c:pt idx="2">
                  <c:v>44124</c:v>
                </c:pt>
                <c:pt idx="3">
                  <c:v>44125</c:v>
                </c:pt>
                <c:pt idx="4">
                  <c:v>44126</c:v>
                </c:pt>
                <c:pt idx="5">
                  <c:v>44127</c:v>
                </c:pt>
                <c:pt idx="6">
                  <c:v>44128</c:v>
                </c:pt>
                <c:pt idx="7">
                  <c:v>44129</c:v>
                </c:pt>
                <c:pt idx="8">
                  <c:v>44130</c:v>
                </c:pt>
                <c:pt idx="9">
                  <c:v>44131</c:v>
                </c:pt>
                <c:pt idx="10">
                  <c:v>44132</c:v>
                </c:pt>
                <c:pt idx="11">
                  <c:v>44133</c:v>
                </c:pt>
                <c:pt idx="12">
                  <c:v>44134</c:v>
                </c:pt>
                <c:pt idx="13">
                  <c:v>44135</c:v>
                </c:pt>
                <c:pt idx="14">
                  <c:v>44136</c:v>
                </c:pt>
                <c:pt idx="15">
                  <c:v>44137</c:v>
                </c:pt>
                <c:pt idx="16">
                  <c:v>44138</c:v>
                </c:pt>
                <c:pt idx="17">
                  <c:v>44139</c:v>
                </c:pt>
                <c:pt idx="18">
                  <c:v>44140</c:v>
                </c:pt>
                <c:pt idx="19">
                  <c:v>44141</c:v>
                </c:pt>
                <c:pt idx="20">
                  <c:v>44142</c:v>
                </c:pt>
                <c:pt idx="21">
                  <c:v>44143</c:v>
                </c:pt>
                <c:pt idx="22">
                  <c:v>44144</c:v>
                </c:pt>
                <c:pt idx="23">
                  <c:v>44145</c:v>
                </c:pt>
                <c:pt idx="24">
                  <c:v>44146</c:v>
                </c:pt>
                <c:pt idx="25">
                  <c:v>44147</c:v>
                </c:pt>
                <c:pt idx="26">
                  <c:v>44148</c:v>
                </c:pt>
                <c:pt idx="27">
                  <c:v>44149</c:v>
                </c:pt>
                <c:pt idx="28">
                  <c:v>44150</c:v>
                </c:pt>
                <c:pt idx="29">
                  <c:v>44151</c:v>
                </c:pt>
                <c:pt idx="30">
                  <c:v>44152</c:v>
                </c:pt>
                <c:pt idx="31">
                  <c:v>44153</c:v>
                </c:pt>
              </c:numCache>
            </c:numRef>
          </c:cat>
          <c:val>
            <c:numRef>
              <c:f>'MTD trend'!$C$2:$C$33</c:f>
              <c:numCache>
                <c:formatCode>#,##0</c:formatCode>
                <c:ptCount val="32"/>
                <c:pt idx="1">
                  <c:v>536.29999999999995</c:v>
                </c:pt>
                <c:pt idx="2">
                  <c:v>538.6</c:v>
                </c:pt>
                <c:pt idx="3">
                  <c:v>532.1</c:v>
                </c:pt>
                <c:pt idx="4">
                  <c:v>522.1</c:v>
                </c:pt>
                <c:pt idx="5">
                  <c:v>535.20000000000005</c:v>
                </c:pt>
                <c:pt idx="6">
                  <c:v>523.1</c:v>
                </c:pt>
                <c:pt idx="7">
                  <c:v>518.5</c:v>
                </c:pt>
                <c:pt idx="8">
                  <c:v>505</c:v>
                </c:pt>
                <c:pt idx="9">
                  <c:v>513</c:v>
                </c:pt>
                <c:pt idx="10">
                  <c:v>515.79999999999995</c:v>
                </c:pt>
                <c:pt idx="11">
                  <c:v>511.5</c:v>
                </c:pt>
                <c:pt idx="12">
                  <c:v>524.20000000000005</c:v>
                </c:pt>
                <c:pt idx="13">
                  <c:v>526.29999999999995</c:v>
                </c:pt>
                <c:pt idx="14">
                  <c:v>523.9</c:v>
                </c:pt>
                <c:pt idx="15">
                  <c:v>517.79999999999995</c:v>
                </c:pt>
                <c:pt idx="16">
                  <c:v>521.70000000000005</c:v>
                </c:pt>
                <c:pt idx="17">
                  <c:v>512.70000000000005</c:v>
                </c:pt>
                <c:pt idx="18">
                  <c:v>507.5</c:v>
                </c:pt>
                <c:pt idx="19">
                  <c:v>512.4</c:v>
                </c:pt>
                <c:pt idx="20">
                  <c:v>504.7</c:v>
                </c:pt>
                <c:pt idx="21">
                  <c:v>495.5</c:v>
                </c:pt>
                <c:pt idx="22">
                  <c:v>477.4</c:v>
                </c:pt>
                <c:pt idx="23">
                  <c:v>473.7</c:v>
                </c:pt>
                <c:pt idx="24">
                  <c:v>466</c:v>
                </c:pt>
                <c:pt idx="25">
                  <c:v>451.5</c:v>
                </c:pt>
                <c:pt idx="26">
                  <c:v>455.6</c:v>
                </c:pt>
                <c:pt idx="27">
                  <c:v>452.6</c:v>
                </c:pt>
                <c:pt idx="28">
                  <c:v>441.7</c:v>
                </c:pt>
                <c:pt idx="29">
                  <c:v>429.3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7-49BC-BEEB-0445BAB87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674015"/>
        <c:axId val="157338271"/>
      </c:lineChart>
      <c:dateAx>
        <c:axId val="1985674015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38271"/>
        <c:crosses val="autoZero"/>
        <c:auto val="1"/>
        <c:lblOffset val="100"/>
        <c:baseTimeUnit val="days"/>
      </c:dateAx>
      <c:valAx>
        <c:axId val="15733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5674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NHL Month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'MTD trend'!$N$1</c:f>
              <c:strCache>
                <c:ptCount val="1"/>
                <c:pt idx="0">
                  <c:v>NHL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'MTD trend'!$M$2:$M$33</c:f>
              <c:numCache>
                <c:formatCode>m/d;@</c:formatCode>
                <c:ptCount val="32"/>
                <c:pt idx="1">
                  <c:v>44123</c:v>
                </c:pt>
                <c:pt idx="2">
                  <c:v>44124</c:v>
                </c:pt>
                <c:pt idx="3">
                  <c:v>44125</c:v>
                </c:pt>
                <c:pt idx="4">
                  <c:v>44126</c:v>
                </c:pt>
                <c:pt idx="5">
                  <c:v>44127</c:v>
                </c:pt>
                <c:pt idx="6">
                  <c:v>44128</c:v>
                </c:pt>
                <c:pt idx="7">
                  <c:v>44129</c:v>
                </c:pt>
                <c:pt idx="8">
                  <c:v>44130</c:v>
                </c:pt>
                <c:pt idx="9">
                  <c:v>44131</c:v>
                </c:pt>
                <c:pt idx="10">
                  <c:v>44132</c:v>
                </c:pt>
                <c:pt idx="11">
                  <c:v>44133</c:v>
                </c:pt>
                <c:pt idx="12">
                  <c:v>44134</c:v>
                </c:pt>
                <c:pt idx="13">
                  <c:v>44135</c:v>
                </c:pt>
                <c:pt idx="14">
                  <c:v>44136</c:v>
                </c:pt>
                <c:pt idx="15">
                  <c:v>44137</c:v>
                </c:pt>
                <c:pt idx="16">
                  <c:v>44138</c:v>
                </c:pt>
                <c:pt idx="17">
                  <c:v>44139</c:v>
                </c:pt>
                <c:pt idx="18">
                  <c:v>44140</c:v>
                </c:pt>
                <c:pt idx="19">
                  <c:v>44141</c:v>
                </c:pt>
                <c:pt idx="20">
                  <c:v>44142</c:v>
                </c:pt>
                <c:pt idx="21">
                  <c:v>44143</c:v>
                </c:pt>
                <c:pt idx="22">
                  <c:v>44144</c:v>
                </c:pt>
                <c:pt idx="23">
                  <c:v>44145</c:v>
                </c:pt>
                <c:pt idx="24">
                  <c:v>44146</c:v>
                </c:pt>
                <c:pt idx="25">
                  <c:v>44147</c:v>
                </c:pt>
                <c:pt idx="26">
                  <c:v>44148</c:v>
                </c:pt>
                <c:pt idx="27">
                  <c:v>44149</c:v>
                </c:pt>
                <c:pt idx="28">
                  <c:v>44150</c:v>
                </c:pt>
                <c:pt idx="29">
                  <c:v>44151</c:v>
                </c:pt>
                <c:pt idx="30">
                  <c:v>44152</c:v>
                </c:pt>
                <c:pt idx="31">
                  <c:v>44153</c:v>
                </c:pt>
              </c:numCache>
            </c:numRef>
          </c:cat>
          <c:val>
            <c:numRef>
              <c:f>'MTD trend'!$N$2:$N$33</c:f>
              <c:numCache>
                <c:formatCode>#,##0</c:formatCode>
                <c:ptCount val="32"/>
                <c:pt idx="1">
                  <c:v>19411</c:v>
                </c:pt>
                <c:pt idx="2">
                  <c:v>18399</c:v>
                </c:pt>
                <c:pt idx="3">
                  <c:v>18891</c:v>
                </c:pt>
                <c:pt idx="4">
                  <c:v>19934</c:v>
                </c:pt>
                <c:pt idx="5">
                  <c:v>22722</c:v>
                </c:pt>
                <c:pt idx="6">
                  <c:v>14851</c:v>
                </c:pt>
                <c:pt idx="7">
                  <c:v>11665</c:v>
                </c:pt>
                <c:pt idx="8">
                  <c:v>18564</c:v>
                </c:pt>
                <c:pt idx="9">
                  <c:v>18795</c:v>
                </c:pt>
                <c:pt idx="10">
                  <c:v>18465</c:v>
                </c:pt>
                <c:pt idx="11">
                  <c:v>17787</c:v>
                </c:pt>
                <c:pt idx="12">
                  <c:v>20648</c:v>
                </c:pt>
                <c:pt idx="13">
                  <c:v>13878</c:v>
                </c:pt>
                <c:pt idx="14">
                  <c:v>10171</c:v>
                </c:pt>
                <c:pt idx="15">
                  <c:v>17711</c:v>
                </c:pt>
                <c:pt idx="16">
                  <c:v>17431</c:v>
                </c:pt>
                <c:pt idx="17">
                  <c:v>16459</c:v>
                </c:pt>
                <c:pt idx="18">
                  <c:v>17808</c:v>
                </c:pt>
                <c:pt idx="19">
                  <c:v>20780</c:v>
                </c:pt>
                <c:pt idx="20">
                  <c:v>14075</c:v>
                </c:pt>
                <c:pt idx="21">
                  <c:v>11474</c:v>
                </c:pt>
                <c:pt idx="22">
                  <c:v>18032</c:v>
                </c:pt>
                <c:pt idx="23">
                  <c:v>18351</c:v>
                </c:pt>
                <c:pt idx="24">
                  <c:v>17146</c:v>
                </c:pt>
                <c:pt idx="25">
                  <c:v>17398</c:v>
                </c:pt>
                <c:pt idx="26">
                  <c:v>19670</c:v>
                </c:pt>
                <c:pt idx="27">
                  <c:v>13005</c:v>
                </c:pt>
                <c:pt idx="28">
                  <c:v>9570</c:v>
                </c:pt>
                <c:pt idx="29">
                  <c:v>17932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B-4E27-B1B8-DC8D0A0E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746975"/>
        <c:axId val="157337855"/>
      </c:barChart>
      <c:lineChart>
        <c:grouping val="standard"/>
        <c:varyColors val="0"/>
        <c:ser>
          <c:idx val="1"/>
          <c:order val="1"/>
          <c:tx>
            <c:strRef>
              <c:f>'MTD trend'!$O$1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'MTD trend'!$M$2:$M$33</c:f>
              <c:numCache>
                <c:formatCode>m/d;@</c:formatCode>
                <c:ptCount val="32"/>
                <c:pt idx="1">
                  <c:v>44123</c:v>
                </c:pt>
                <c:pt idx="2">
                  <c:v>44124</c:v>
                </c:pt>
                <c:pt idx="3">
                  <c:v>44125</c:v>
                </c:pt>
                <c:pt idx="4">
                  <c:v>44126</c:v>
                </c:pt>
                <c:pt idx="5">
                  <c:v>44127</c:v>
                </c:pt>
                <c:pt idx="6">
                  <c:v>44128</c:v>
                </c:pt>
                <c:pt idx="7">
                  <c:v>44129</c:v>
                </c:pt>
                <c:pt idx="8">
                  <c:v>44130</c:v>
                </c:pt>
                <c:pt idx="9">
                  <c:v>44131</c:v>
                </c:pt>
                <c:pt idx="10">
                  <c:v>44132</c:v>
                </c:pt>
                <c:pt idx="11">
                  <c:v>44133</c:v>
                </c:pt>
                <c:pt idx="12">
                  <c:v>44134</c:v>
                </c:pt>
                <c:pt idx="13">
                  <c:v>44135</c:v>
                </c:pt>
                <c:pt idx="14">
                  <c:v>44136</c:v>
                </c:pt>
                <c:pt idx="15">
                  <c:v>44137</c:v>
                </c:pt>
                <c:pt idx="16">
                  <c:v>44138</c:v>
                </c:pt>
                <c:pt idx="17">
                  <c:v>44139</c:v>
                </c:pt>
                <c:pt idx="18">
                  <c:v>44140</c:v>
                </c:pt>
                <c:pt idx="19">
                  <c:v>44141</c:v>
                </c:pt>
                <c:pt idx="20">
                  <c:v>44142</c:v>
                </c:pt>
                <c:pt idx="21">
                  <c:v>44143</c:v>
                </c:pt>
                <c:pt idx="22">
                  <c:v>44144</c:v>
                </c:pt>
                <c:pt idx="23">
                  <c:v>44145</c:v>
                </c:pt>
                <c:pt idx="24">
                  <c:v>44146</c:v>
                </c:pt>
                <c:pt idx="25">
                  <c:v>44147</c:v>
                </c:pt>
                <c:pt idx="26">
                  <c:v>44148</c:v>
                </c:pt>
                <c:pt idx="27">
                  <c:v>44149</c:v>
                </c:pt>
                <c:pt idx="28">
                  <c:v>44150</c:v>
                </c:pt>
                <c:pt idx="29">
                  <c:v>44151</c:v>
                </c:pt>
                <c:pt idx="30">
                  <c:v>44152</c:v>
                </c:pt>
                <c:pt idx="31">
                  <c:v>44153</c:v>
                </c:pt>
              </c:numCache>
            </c:numRef>
          </c:cat>
          <c:val>
            <c:numRef>
              <c:f>'MTD trend'!$O$2:$O$33</c:f>
              <c:numCache>
                <c:formatCode>#,##0</c:formatCode>
                <c:ptCount val="32"/>
                <c:pt idx="1">
                  <c:v>16956.3</c:v>
                </c:pt>
                <c:pt idx="2">
                  <c:v>17192.7</c:v>
                </c:pt>
                <c:pt idx="3">
                  <c:v>17874.400000000001</c:v>
                </c:pt>
                <c:pt idx="4">
                  <c:v>18156</c:v>
                </c:pt>
                <c:pt idx="5">
                  <c:v>18608.099999999999</c:v>
                </c:pt>
                <c:pt idx="6">
                  <c:v>18135.2</c:v>
                </c:pt>
                <c:pt idx="7">
                  <c:v>17305.7</c:v>
                </c:pt>
                <c:pt idx="8">
                  <c:v>17085.3</c:v>
                </c:pt>
                <c:pt idx="9">
                  <c:v>17553</c:v>
                </c:pt>
                <c:pt idx="10">
                  <c:v>18169.7</c:v>
                </c:pt>
                <c:pt idx="11">
                  <c:v>18007.3</c:v>
                </c:pt>
                <c:pt idx="12">
                  <c:v>18232.2</c:v>
                </c:pt>
                <c:pt idx="13">
                  <c:v>17730.900000000001</c:v>
                </c:pt>
                <c:pt idx="14">
                  <c:v>16754.599999999999</c:v>
                </c:pt>
                <c:pt idx="15">
                  <c:v>16253.5</c:v>
                </c:pt>
                <c:pt idx="16">
                  <c:v>16511.5</c:v>
                </c:pt>
                <c:pt idx="17">
                  <c:v>16990.900000000001</c:v>
                </c:pt>
                <c:pt idx="18">
                  <c:v>16915.3</c:v>
                </c:pt>
                <c:pt idx="19">
                  <c:v>17113.8</c:v>
                </c:pt>
                <c:pt idx="20">
                  <c:v>16674.8</c:v>
                </c:pt>
                <c:pt idx="21">
                  <c:v>16043.5</c:v>
                </c:pt>
                <c:pt idx="22">
                  <c:v>15781.9</c:v>
                </c:pt>
                <c:pt idx="23">
                  <c:v>16229.2</c:v>
                </c:pt>
                <c:pt idx="24">
                  <c:v>16926.7</c:v>
                </c:pt>
                <c:pt idx="25">
                  <c:v>16895.400000000001</c:v>
                </c:pt>
                <c:pt idx="26">
                  <c:v>17119.3</c:v>
                </c:pt>
                <c:pt idx="27">
                  <c:v>16773.900000000001</c:v>
                </c:pt>
                <c:pt idx="28">
                  <c:v>15950.1</c:v>
                </c:pt>
                <c:pt idx="29">
                  <c:v>15665.3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B-4E27-B1B8-DC8D0A0E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746975"/>
        <c:axId val="157337855"/>
      </c:lineChart>
      <c:dateAx>
        <c:axId val="1772746975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37855"/>
        <c:crosses val="autoZero"/>
        <c:auto val="1"/>
        <c:lblOffset val="100"/>
        <c:baseTimeUnit val="days"/>
      </c:dateAx>
      <c:valAx>
        <c:axId val="15733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7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SLE MTD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'MTD trend'!$H$1</c:f>
              <c:strCache>
                <c:ptCount val="1"/>
                <c:pt idx="0">
                  <c:v>SLE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'MTD trend'!$G$2:$G$33</c:f>
              <c:numCache>
                <c:formatCode>m/d;@</c:formatCode>
                <c:ptCount val="32"/>
                <c:pt idx="1">
                  <c:v>44119</c:v>
                </c:pt>
                <c:pt idx="2">
                  <c:v>44120</c:v>
                </c:pt>
                <c:pt idx="3">
                  <c:v>44121</c:v>
                </c:pt>
                <c:pt idx="4">
                  <c:v>44122</c:v>
                </c:pt>
                <c:pt idx="5">
                  <c:v>44123</c:v>
                </c:pt>
                <c:pt idx="6">
                  <c:v>44124</c:v>
                </c:pt>
                <c:pt idx="7">
                  <c:v>44125</c:v>
                </c:pt>
                <c:pt idx="8">
                  <c:v>44126</c:v>
                </c:pt>
                <c:pt idx="9">
                  <c:v>44127</c:v>
                </c:pt>
                <c:pt idx="10">
                  <c:v>44128</c:v>
                </c:pt>
                <c:pt idx="11">
                  <c:v>44129</c:v>
                </c:pt>
                <c:pt idx="12">
                  <c:v>44130</c:v>
                </c:pt>
                <c:pt idx="13">
                  <c:v>44131</c:v>
                </c:pt>
                <c:pt idx="14">
                  <c:v>44132</c:v>
                </c:pt>
                <c:pt idx="15">
                  <c:v>44133</c:v>
                </c:pt>
                <c:pt idx="16">
                  <c:v>44134</c:v>
                </c:pt>
                <c:pt idx="17">
                  <c:v>44135</c:v>
                </c:pt>
                <c:pt idx="18">
                  <c:v>44136</c:v>
                </c:pt>
                <c:pt idx="19">
                  <c:v>44137</c:v>
                </c:pt>
                <c:pt idx="20">
                  <c:v>44138</c:v>
                </c:pt>
                <c:pt idx="21">
                  <c:v>44139</c:v>
                </c:pt>
                <c:pt idx="22">
                  <c:v>44140</c:v>
                </c:pt>
                <c:pt idx="23">
                  <c:v>44141</c:v>
                </c:pt>
                <c:pt idx="24">
                  <c:v>44142</c:v>
                </c:pt>
                <c:pt idx="25">
                  <c:v>44143</c:v>
                </c:pt>
                <c:pt idx="26">
                  <c:v>44144</c:v>
                </c:pt>
                <c:pt idx="27">
                  <c:v>44145</c:v>
                </c:pt>
                <c:pt idx="28">
                  <c:v>44146</c:v>
                </c:pt>
                <c:pt idx="29">
                  <c:v>44147</c:v>
                </c:pt>
                <c:pt idx="30">
                  <c:v>44148</c:v>
                </c:pt>
                <c:pt idx="31">
                  <c:v>44149</c:v>
                </c:pt>
              </c:numCache>
            </c:numRef>
          </c:cat>
          <c:val>
            <c:numRef>
              <c:f>'MTD trend'!$H$2:$H$33</c:f>
              <c:numCache>
                <c:formatCode>General</c:formatCode>
                <c:ptCount val="32"/>
                <c:pt idx="1">
                  <c:v>142</c:v>
                </c:pt>
                <c:pt idx="2">
                  <c:v>210</c:v>
                </c:pt>
                <c:pt idx="3">
                  <c:v>129</c:v>
                </c:pt>
                <c:pt idx="4">
                  <c:v>102</c:v>
                </c:pt>
                <c:pt idx="5">
                  <c:v>113</c:v>
                </c:pt>
                <c:pt idx="6">
                  <c:v>240</c:v>
                </c:pt>
                <c:pt idx="7">
                  <c:v>196</c:v>
                </c:pt>
                <c:pt idx="8">
                  <c:v>139</c:v>
                </c:pt>
                <c:pt idx="9">
                  <c:v>196</c:v>
                </c:pt>
                <c:pt idx="10">
                  <c:v>293</c:v>
                </c:pt>
                <c:pt idx="11">
                  <c:v>86</c:v>
                </c:pt>
                <c:pt idx="12">
                  <c:v>67</c:v>
                </c:pt>
                <c:pt idx="13">
                  <c:v>127</c:v>
                </c:pt>
                <c:pt idx="14">
                  <c:v>137</c:v>
                </c:pt>
                <c:pt idx="15">
                  <c:v>185</c:v>
                </c:pt>
                <c:pt idx="16">
                  <c:v>205</c:v>
                </c:pt>
                <c:pt idx="17">
                  <c:v>162</c:v>
                </c:pt>
                <c:pt idx="18">
                  <c:v>147</c:v>
                </c:pt>
                <c:pt idx="19">
                  <c:v>186</c:v>
                </c:pt>
                <c:pt idx="20" formatCode="#,##0">
                  <c:v>160</c:v>
                </c:pt>
                <c:pt idx="21" formatCode="#,##0">
                  <c:v>214</c:v>
                </c:pt>
                <c:pt idx="22" formatCode="#,##0">
                  <c:v>172</c:v>
                </c:pt>
                <c:pt idx="23" formatCode="#,##0">
                  <c:v>200</c:v>
                </c:pt>
                <c:pt idx="24" formatCode="#,##0">
                  <c:v>101</c:v>
                </c:pt>
                <c:pt idx="25" formatCode="#,##0">
                  <c:v>120</c:v>
                </c:pt>
                <c:pt idx="26" formatCode="#,##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7-4528-A263-8D8DB3F56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931248"/>
        <c:axId val="1122674512"/>
      </c:barChart>
      <c:lineChart>
        <c:grouping val="standard"/>
        <c:varyColors val="0"/>
        <c:ser>
          <c:idx val="1"/>
          <c:order val="1"/>
          <c:tx>
            <c:strRef>
              <c:f>'MTD trend'!$I$1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'MTD trend'!$G$2:$G$33</c:f>
              <c:numCache>
                <c:formatCode>m/d;@</c:formatCode>
                <c:ptCount val="32"/>
                <c:pt idx="1">
                  <c:v>44119</c:v>
                </c:pt>
                <c:pt idx="2">
                  <c:v>44120</c:v>
                </c:pt>
                <c:pt idx="3">
                  <c:v>44121</c:v>
                </c:pt>
                <c:pt idx="4">
                  <c:v>44122</c:v>
                </c:pt>
                <c:pt idx="5">
                  <c:v>44123</c:v>
                </c:pt>
                <c:pt idx="6">
                  <c:v>44124</c:v>
                </c:pt>
                <c:pt idx="7">
                  <c:v>44125</c:v>
                </c:pt>
                <c:pt idx="8">
                  <c:v>44126</c:v>
                </c:pt>
                <c:pt idx="9">
                  <c:v>44127</c:v>
                </c:pt>
                <c:pt idx="10">
                  <c:v>44128</c:v>
                </c:pt>
                <c:pt idx="11">
                  <c:v>44129</c:v>
                </c:pt>
                <c:pt idx="12">
                  <c:v>44130</c:v>
                </c:pt>
                <c:pt idx="13">
                  <c:v>44131</c:v>
                </c:pt>
                <c:pt idx="14">
                  <c:v>44132</c:v>
                </c:pt>
                <c:pt idx="15">
                  <c:v>44133</c:v>
                </c:pt>
                <c:pt idx="16">
                  <c:v>44134</c:v>
                </c:pt>
                <c:pt idx="17">
                  <c:v>44135</c:v>
                </c:pt>
                <c:pt idx="18">
                  <c:v>44136</c:v>
                </c:pt>
                <c:pt idx="19">
                  <c:v>44137</c:v>
                </c:pt>
                <c:pt idx="20">
                  <c:v>44138</c:v>
                </c:pt>
                <c:pt idx="21">
                  <c:v>44139</c:v>
                </c:pt>
                <c:pt idx="22">
                  <c:v>44140</c:v>
                </c:pt>
                <c:pt idx="23">
                  <c:v>44141</c:v>
                </c:pt>
                <c:pt idx="24">
                  <c:v>44142</c:v>
                </c:pt>
                <c:pt idx="25">
                  <c:v>44143</c:v>
                </c:pt>
                <c:pt idx="26">
                  <c:v>44144</c:v>
                </c:pt>
                <c:pt idx="27">
                  <c:v>44145</c:v>
                </c:pt>
                <c:pt idx="28">
                  <c:v>44146</c:v>
                </c:pt>
                <c:pt idx="29">
                  <c:v>44147</c:v>
                </c:pt>
                <c:pt idx="30">
                  <c:v>44148</c:v>
                </c:pt>
                <c:pt idx="31">
                  <c:v>44149</c:v>
                </c:pt>
              </c:numCache>
            </c:numRef>
          </c:cat>
          <c:val>
            <c:numRef>
              <c:f>'MTD trend'!$I$2:$I$33</c:f>
              <c:numCache>
                <c:formatCode>#,##0</c:formatCode>
                <c:ptCount val="32"/>
                <c:pt idx="1">
                  <c:v>176.4</c:v>
                </c:pt>
                <c:pt idx="2">
                  <c:v>178.5</c:v>
                </c:pt>
                <c:pt idx="3">
                  <c:v>172.2</c:v>
                </c:pt>
                <c:pt idx="4">
                  <c:v>166.7</c:v>
                </c:pt>
                <c:pt idx="5">
                  <c:v>154.69999999999999</c:v>
                </c:pt>
                <c:pt idx="6">
                  <c:v>188.5</c:v>
                </c:pt>
                <c:pt idx="7">
                  <c:v>187.7</c:v>
                </c:pt>
                <c:pt idx="8">
                  <c:v>183.9</c:v>
                </c:pt>
                <c:pt idx="9">
                  <c:v>183.1</c:v>
                </c:pt>
                <c:pt idx="10">
                  <c:v>195.6</c:v>
                </c:pt>
                <c:pt idx="11">
                  <c:v>185.7</c:v>
                </c:pt>
                <c:pt idx="12">
                  <c:v>175.5</c:v>
                </c:pt>
                <c:pt idx="13">
                  <c:v>164.4</c:v>
                </c:pt>
                <c:pt idx="14">
                  <c:v>182.6</c:v>
                </c:pt>
                <c:pt idx="15">
                  <c:v>177.1</c:v>
                </c:pt>
                <c:pt idx="16">
                  <c:v>178</c:v>
                </c:pt>
                <c:pt idx="17">
                  <c:v>180.3</c:v>
                </c:pt>
                <c:pt idx="18">
                  <c:v>175.4</c:v>
                </c:pt>
                <c:pt idx="19">
                  <c:v>164.7</c:v>
                </c:pt>
                <c:pt idx="20">
                  <c:v>166.8</c:v>
                </c:pt>
                <c:pt idx="21">
                  <c:v>172.4</c:v>
                </c:pt>
                <c:pt idx="22">
                  <c:v>173</c:v>
                </c:pt>
                <c:pt idx="23">
                  <c:v>176.8</c:v>
                </c:pt>
                <c:pt idx="24">
                  <c:v>173.2</c:v>
                </c:pt>
                <c:pt idx="25">
                  <c:v>166.7</c:v>
                </c:pt>
                <c:pt idx="26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F7-4528-A263-8D8DB3F56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31248"/>
        <c:axId val="1122674512"/>
      </c:lineChart>
      <c:dateAx>
        <c:axId val="1183931248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674512"/>
        <c:crosses val="autoZero"/>
        <c:auto val="1"/>
        <c:lblOffset val="100"/>
        <c:baseTimeUnit val="days"/>
      </c:dateAx>
      <c:valAx>
        <c:axId val="112267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93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754C28D-143E-4A01-BC53-4BE1C10FA953}">
  <sheetPr/>
  <sheetViews>
    <sheetView tabSelected="1" zoomScale="40" workbookViewId="0"/>
  </sheetViews>
  <pageMargins left="0.7" right="0.7" top="0.75" bottom="0.75" header="0.3" footer="0.3"/>
  <pageSetup paperSize="3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FE94EDA-BA82-43BE-90E3-969632530854}">
  <sheetPr/>
  <sheetViews>
    <sheetView zoomScale="42" workbookViewId="0" zoomToFit="1"/>
  </sheetViews>
  <pageMargins left="0.7" right="0.7" top="0.75" bottom="0.75" header="0.3" footer="0.3"/>
  <pageSetup paperSize="3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808933-D77F-42E8-BD49-2411755AB48A}">
  <sheetPr/>
  <sheetViews>
    <sheetView zoomScale="42" workbookViewId="0" zoomToFit="1"/>
  </sheetViews>
  <pageMargins left="0.7" right="0.7" top="0.75" bottom="0.75" header="0.3" footer="0.3"/>
  <pageSetup paperSize="3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159204" cy="85841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0EA0DE-9A2D-43AE-8540-927E2943C0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0.48942</cdr:x>
      <cdr:y>0.65604</cdr:y>
    </cdr:from>
    <cdr:to>
      <cdr:x>0.68047</cdr:x>
      <cdr:y>0.70729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9A98CD1-606A-49F1-981C-478FD4B741FB}"/>
            </a:ext>
          </a:extLst>
        </cdr:cNvPr>
        <cdr:cNvSpPr txBox="1"/>
      </cdr:nvSpPr>
      <cdr:spPr>
        <a:xfrm xmlns:a="http://schemas.openxmlformats.org/drawingml/2006/main">
          <a:off x="6921501" y="5617952"/>
          <a:ext cx="2701950" cy="438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Tropical Storm Isaias impacted all rail travel and suspended service on 8/4</a:t>
          </a:r>
          <a:r>
            <a:rPr lang="en-US" sz="1100" b="1" baseline="0">
              <a:solidFill>
                <a:schemeClr val="bg1"/>
              </a:solidFill>
            </a:rPr>
            <a:t>.</a:t>
          </a:r>
          <a:endParaRPr lang="en-US" sz="11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0.65425</cdr:x>
      <cdr:y>0.60251</cdr:y>
    </cdr:from>
    <cdr:to>
      <cdr:x>0.7626</cdr:x>
      <cdr:y>0.70911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B4D9508-C282-4364-B016-73901853473C}"/>
            </a:ext>
          </a:extLst>
        </cdr:cNvPr>
        <cdr:cNvSpPr txBox="1"/>
      </cdr:nvSpPr>
      <cdr:spPr>
        <a:xfrm xmlns:a="http://schemas.openxmlformats.org/drawingml/2006/main">
          <a:off x="13891868" y="7751940"/>
          <a:ext cx="2300642" cy="1371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Storms on 8/27</a:t>
          </a:r>
        </a:p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 suspended service</a:t>
          </a:r>
        </a:p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7 trains annulled.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151429" cy="85660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498148-8D8A-4D82-8EF8-BC0CF3BBBA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4151429" cy="85660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C1CF2C-782C-457D-9156-43109AC17E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15</xdr:row>
      <xdr:rowOff>177800</xdr:rowOff>
    </xdr:from>
    <xdr:to>
      <xdr:col>6</xdr:col>
      <xdr:colOff>6350</xdr:colOff>
      <xdr:row>32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A9B2A6-0ABF-4D9F-96E3-2018A7E3D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25400</xdr:colOff>
      <xdr:row>16</xdr:row>
      <xdr:rowOff>6350</xdr:rowOff>
    </xdr:from>
    <xdr:to>
      <xdr:col>18</xdr:col>
      <xdr:colOff>12700</xdr:colOff>
      <xdr:row>32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7D68AE-97DF-41AB-B62D-6B899144A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2</xdr:row>
      <xdr:rowOff>0</xdr:rowOff>
    </xdr:from>
    <xdr:to>
      <xdr:col>6</xdr:col>
      <xdr:colOff>31750</xdr:colOff>
      <xdr:row>15</xdr:row>
      <xdr:rowOff>171450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3F2F2D1-27C4-403D-851A-0C376029CCB3}"/>
            </a:ext>
          </a:extLst>
        </xdr:cNvPr>
        <xdr:cNvSpPr txBox="1"/>
      </xdr:nvSpPr>
      <xdr:spPr>
        <a:xfrm>
          <a:off x="1866900" y="533400"/>
          <a:ext cx="1822450" cy="256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Hartford Line had seen steady</a:t>
          </a:r>
          <a:r>
            <a:rPr lang="en-US" sz="1100" baseline="0"/>
            <a:t> increases since the beginning of May. MTD ridership did see a peak surrounding the Columbus Day weekend followed by a dip in ridership. Ridership began to trend down as the Covid positivity testing rate went above 2%.</a:t>
          </a:r>
          <a:endParaRPr lang="en-US" sz="1100"/>
        </a:p>
      </xdr:txBody>
    </xdr:sp>
    <xdr:clientData/>
  </xdr:twoCellAnchor>
  <xdr:twoCellAnchor>
    <xdr:from>
      <xdr:col>8</xdr:col>
      <xdr:colOff>596900</xdr:colOff>
      <xdr:row>2</xdr:row>
      <xdr:rowOff>31750</xdr:rowOff>
    </xdr:from>
    <xdr:to>
      <xdr:col>11</xdr:col>
      <xdr:colOff>596900</xdr:colOff>
      <xdr:row>16</xdr:row>
      <xdr:rowOff>152400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99E5656-9310-4AE2-ADF9-37AC023F6619}"/>
            </a:ext>
          </a:extLst>
        </xdr:cNvPr>
        <xdr:cNvSpPr txBox="1"/>
      </xdr:nvSpPr>
      <xdr:spPr>
        <a:xfrm>
          <a:off x="5473700" y="565150"/>
          <a:ext cx="1828800" cy="269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Shore</a:t>
          </a:r>
          <a:r>
            <a:rPr lang="en-US" sz="1100" baseline="0"/>
            <a:t> Line East</a:t>
          </a:r>
          <a:r>
            <a:rPr lang="en-US" sz="1100"/>
            <a:t> has plateaued</a:t>
          </a:r>
          <a:r>
            <a:rPr lang="en-US" sz="1100" baseline="0"/>
            <a:t> since July. MTD ridership saw a peak surrounding Columbus Day weekend.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Ridership began to trend down as the Covid positivity testing rate went above 2%.</a:t>
          </a:r>
          <a:endParaRPr lang="en-US" sz="1100"/>
        </a:p>
      </xdr:txBody>
    </xdr:sp>
    <xdr:clientData/>
  </xdr:twoCellAnchor>
  <xdr:twoCellAnchor>
    <xdr:from>
      <xdr:col>15</xdr:col>
      <xdr:colOff>50800</xdr:colOff>
      <xdr:row>2</xdr:row>
      <xdr:rowOff>19050</xdr:rowOff>
    </xdr:from>
    <xdr:to>
      <xdr:col>17</xdr:col>
      <xdr:colOff>666750</xdr:colOff>
      <xdr:row>15</xdr:row>
      <xdr:rowOff>177800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7AD08F5-489A-42E9-8AFC-7459B9215F18}"/>
            </a:ext>
          </a:extLst>
        </xdr:cNvPr>
        <xdr:cNvSpPr txBox="1"/>
      </xdr:nvSpPr>
      <xdr:spPr>
        <a:xfrm>
          <a:off x="9194800" y="552450"/>
          <a:ext cx="183515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New</a:t>
          </a:r>
          <a:r>
            <a:rPr lang="en-US" sz="1100" baseline="0"/>
            <a:t> Haven</a:t>
          </a:r>
          <a:r>
            <a:rPr lang="en-US" sz="1100"/>
            <a:t> Line had seen steady</a:t>
          </a:r>
          <a:r>
            <a:rPr lang="en-US" sz="1100" baseline="0"/>
            <a:t> increases since the beginning of June.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MTD ridership saw a peak surrounding Columbus Day weekend.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Ridership began to trend down as the Covid positivity testing rate went above 2%.</a:t>
          </a:r>
          <a:endParaRPr lang="en-US" sz="1100"/>
        </a:p>
      </xdr:txBody>
    </xdr:sp>
    <xdr:clientData/>
  </xdr:twoCellAnchor>
  <xdr:twoCellAnchor>
    <xdr:from>
      <xdr:col>9</xdr:col>
      <xdr:colOff>25399</xdr:colOff>
      <xdr:row>14</xdr:row>
      <xdr:rowOff>152400</xdr:rowOff>
    </xdr:from>
    <xdr:to>
      <xdr:col>11</xdr:col>
      <xdr:colOff>603250</xdr:colOff>
      <xdr:row>33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BDB6FB1-8488-4664-91DB-AB8865CE6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paro, Thomas J." id="{CDDE0A3B-4696-4FF4-9C8C-8301100BBF64}" userId="S::AparoTJ@DOT.CT.GOV::25080366-9560-43d8-87f9-15b14732d4b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8" dT="2020-08-07T12:48:29.19" personId="{CDDE0A3B-4696-4FF4-9C8C-8301100BBF64}" id="{075093D7-7F42-4558-BFEA-3CA722D834DF}">
    <text>Isaias</text>
  </threadedComment>
  <threadedComment ref="H188" dT="2020-08-07T12:48:58.57" personId="{CDDE0A3B-4696-4FF4-9C8C-8301100BBF64}" id="{680A352A-8517-4315-9ECD-5A364DE35D23}">
    <text>Isias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EC44E-BACF-491E-921E-C9940B8517E2}">
  <dimension ref="A1:EM339"/>
  <sheetViews>
    <sheetView topLeftCell="A267" workbookViewId="0">
      <selection activeCell="M289" sqref="M289:O292"/>
    </sheetView>
  </sheetViews>
  <sheetFormatPr defaultRowHeight="14.6" x14ac:dyDescent="0.4"/>
  <cols>
    <col min="16" max="16" width="10" customWidth="1"/>
  </cols>
  <sheetData>
    <row r="1" spans="1:17" s="2" customFormat="1" ht="16.5" customHeight="1" x14ac:dyDescent="0.6">
      <c r="A1" s="25" t="s">
        <v>0</v>
      </c>
      <c r="B1" s="27" t="s">
        <v>1</v>
      </c>
      <c r="C1" s="27" t="s">
        <v>2</v>
      </c>
      <c r="G1" s="25" t="s">
        <v>0</v>
      </c>
      <c r="H1" s="27" t="s">
        <v>3</v>
      </c>
      <c r="I1" s="27" t="s">
        <v>2</v>
      </c>
      <c r="M1" s="25" t="s">
        <v>0</v>
      </c>
      <c r="N1" s="27" t="s">
        <v>4</v>
      </c>
      <c r="O1" s="27" t="s">
        <v>2</v>
      </c>
    </row>
    <row r="2" spans="1:17" ht="31.5" customHeight="1" x14ac:dyDescent="0.4">
      <c r="A2" s="26"/>
      <c r="B2" s="28"/>
      <c r="C2" s="28"/>
      <c r="G2" s="26"/>
      <c r="H2" s="28"/>
      <c r="I2" s="28"/>
      <c r="M2" s="26"/>
      <c r="N2" s="28"/>
      <c r="O2" s="28"/>
    </row>
    <row r="3" spans="1:17" x14ac:dyDescent="0.4">
      <c r="A3" s="3">
        <v>43862</v>
      </c>
      <c r="B3">
        <v>970</v>
      </c>
      <c r="C3" s="1">
        <v>970</v>
      </c>
      <c r="G3" s="3">
        <v>43862</v>
      </c>
      <c r="H3">
        <v>463</v>
      </c>
      <c r="I3" s="1">
        <v>463</v>
      </c>
      <c r="M3" s="5">
        <v>43862</v>
      </c>
      <c r="N3" s="13">
        <f>$Q$6*101%</f>
        <v>57739.742923893798</v>
      </c>
      <c r="O3" s="1">
        <f>N3</f>
        <v>57739.742923893798</v>
      </c>
    </row>
    <row r="4" spans="1:17" x14ac:dyDescent="0.4">
      <c r="A4" s="4">
        <v>43863</v>
      </c>
      <c r="B4">
        <v>970</v>
      </c>
      <c r="C4" s="1">
        <v>970</v>
      </c>
      <c r="G4" s="4">
        <v>43863</v>
      </c>
      <c r="H4">
        <v>585</v>
      </c>
      <c r="I4" s="1">
        <f>(H3+H4)/2</f>
        <v>524</v>
      </c>
      <c r="M4" s="4">
        <v>43863</v>
      </c>
      <c r="N4" s="13">
        <f>$Q$6*99%</f>
        <v>56596.381677876103</v>
      </c>
      <c r="O4" s="1">
        <f>(N3+N4)/2</f>
        <v>57168.062300884951</v>
      </c>
    </row>
    <row r="5" spans="1:17" x14ac:dyDescent="0.4">
      <c r="A5" s="4">
        <v>43864</v>
      </c>
      <c r="B5">
        <v>1603</v>
      </c>
      <c r="C5" s="1">
        <v>1181</v>
      </c>
      <c r="D5" t="s">
        <v>5</v>
      </c>
      <c r="E5" s="1">
        <f>AVERAGE(B5:B9,B12:B16,B20:B23,B26:B30)</f>
        <v>1575.8947368421052</v>
      </c>
      <c r="G5" s="4">
        <v>43864</v>
      </c>
      <c r="H5">
        <v>1277</v>
      </c>
      <c r="I5" s="1">
        <f>(SUM(H3:H5)/3)</f>
        <v>775</v>
      </c>
      <c r="M5" s="4">
        <v>43864</v>
      </c>
      <c r="N5" s="13">
        <f>$Q$5*101%</f>
        <v>135928.97813333332</v>
      </c>
      <c r="O5" s="1">
        <f>(SUM(N3:N5)/3)</f>
        <v>83421.700911701075</v>
      </c>
      <c r="P5" t="s">
        <v>5</v>
      </c>
      <c r="Q5">
        <v>134583.14666666667</v>
      </c>
    </row>
    <row r="6" spans="1:17" x14ac:dyDescent="0.4">
      <c r="A6" s="4">
        <v>43865</v>
      </c>
      <c r="B6">
        <v>1434</v>
      </c>
      <c r="C6" s="1">
        <v>1244.25</v>
      </c>
      <c r="D6" t="s">
        <v>8</v>
      </c>
      <c r="E6" s="1">
        <f>AVERAGE(B3:B4,B10:B11,B17:B18,B24:B26,B310)</f>
        <v>1087.2222222222222</v>
      </c>
      <c r="G6" s="4">
        <v>43865</v>
      </c>
      <c r="H6">
        <v>1259</v>
      </c>
      <c r="I6" s="1">
        <f>(H3+H4+H5+H6)/4</f>
        <v>896</v>
      </c>
      <c r="M6" s="4">
        <v>43865</v>
      </c>
      <c r="N6" s="13">
        <f>Q5*98%</f>
        <v>131891.48373333333</v>
      </c>
      <c r="O6" s="1">
        <f>(N3+N4+N5+N6)/4</f>
        <v>95539.146617109131</v>
      </c>
      <c r="P6" t="s">
        <v>8</v>
      </c>
      <c r="Q6">
        <v>57168.062300884951</v>
      </c>
    </row>
    <row r="7" spans="1:17" x14ac:dyDescent="0.4">
      <c r="A7" s="4">
        <v>43866</v>
      </c>
      <c r="B7">
        <v>1497</v>
      </c>
      <c r="C7" s="1">
        <v>1294.8</v>
      </c>
      <c r="G7" s="4">
        <v>43866</v>
      </c>
      <c r="H7">
        <v>1341</v>
      </c>
      <c r="I7" s="1">
        <f>SUM(H3:H7)/5</f>
        <v>985</v>
      </c>
      <c r="M7" s="4">
        <v>43866</v>
      </c>
      <c r="N7" s="13">
        <f t="shared" ref="N7:N9" si="0">$Q$5</f>
        <v>134583.14666666667</v>
      </c>
      <c r="O7" s="1">
        <f>SUM(N3:N7)/5</f>
        <v>103347.94662702063</v>
      </c>
    </row>
    <row r="8" spans="1:17" x14ac:dyDescent="0.4">
      <c r="A8" s="4">
        <v>43867</v>
      </c>
      <c r="B8">
        <v>1562</v>
      </c>
      <c r="C8" s="1">
        <v>1339.3333333333333</v>
      </c>
      <c r="G8" s="4">
        <v>43867</v>
      </c>
      <c r="H8">
        <v>793</v>
      </c>
      <c r="I8" s="1">
        <f>SUM(H3:H8)/6</f>
        <v>953</v>
      </c>
      <c r="M8" s="4">
        <v>43867</v>
      </c>
      <c r="N8" s="13">
        <f t="shared" si="0"/>
        <v>134583.14666666667</v>
      </c>
      <c r="O8" s="1">
        <f>SUM(N3:N8)/6</f>
        <v>108553.81330029498</v>
      </c>
    </row>
    <row r="9" spans="1:17" x14ac:dyDescent="0.4">
      <c r="A9" s="4">
        <v>43868</v>
      </c>
      <c r="B9">
        <v>1807</v>
      </c>
      <c r="C9" s="1">
        <v>1406.1428571428571</v>
      </c>
      <c r="G9" s="4">
        <v>43868</v>
      </c>
      <c r="H9">
        <v>1275</v>
      </c>
      <c r="I9" s="1">
        <f>SUM(H3:H9)/7</f>
        <v>999</v>
      </c>
      <c r="M9" s="4">
        <v>43868</v>
      </c>
      <c r="N9" s="13">
        <f t="shared" si="0"/>
        <v>134583.14666666667</v>
      </c>
      <c r="O9" s="1">
        <f>SUM(N3:N9)/7</f>
        <v>112272.28949549093</v>
      </c>
    </row>
    <row r="10" spans="1:17" x14ac:dyDescent="0.4">
      <c r="A10" s="4">
        <v>43869</v>
      </c>
      <c r="B10">
        <v>978</v>
      </c>
      <c r="C10" s="1">
        <v>1352.625</v>
      </c>
      <c r="G10" s="4">
        <v>43869</v>
      </c>
      <c r="H10">
        <v>448</v>
      </c>
      <c r="I10" s="1">
        <f>SUM(H3:H10)/8</f>
        <v>930.125</v>
      </c>
      <c r="M10" s="4">
        <v>43869</v>
      </c>
      <c r="N10" s="13">
        <f>$Q$6</f>
        <v>57168.062300884951</v>
      </c>
      <c r="O10" s="1">
        <f>SUM(N3:N10)/8</f>
        <v>105384.26109616518</v>
      </c>
    </row>
    <row r="11" spans="1:17" x14ac:dyDescent="0.4">
      <c r="A11" s="4">
        <v>43870</v>
      </c>
      <c r="B11">
        <v>1022</v>
      </c>
      <c r="C11" s="1">
        <v>1315.8888888888889</v>
      </c>
      <c r="G11" s="4">
        <v>43870</v>
      </c>
      <c r="H11">
        <v>617</v>
      </c>
      <c r="I11" s="1">
        <f>SUM(H3:H11)/9</f>
        <v>895.33333333333337</v>
      </c>
      <c r="M11" s="4">
        <v>43870</v>
      </c>
      <c r="N11" s="13">
        <f>$Q$6</f>
        <v>57168.062300884951</v>
      </c>
      <c r="O11" s="1">
        <f>SUM(N3:N11)/9</f>
        <v>100026.90567446739</v>
      </c>
    </row>
    <row r="12" spans="1:17" x14ac:dyDescent="0.4">
      <c r="A12" s="4">
        <v>43871</v>
      </c>
      <c r="B12">
        <v>1536</v>
      </c>
      <c r="C12" s="1">
        <v>1337.9</v>
      </c>
      <c r="G12" s="4">
        <v>43871</v>
      </c>
      <c r="H12">
        <v>1269</v>
      </c>
      <c r="I12" s="1">
        <f>SUM(H3:H12)/10</f>
        <v>932.7</v>
      </c>
      <c r="M12" s="4">
        <v>43871</v>
      </c>
      <c r="N12" s="13">
        <f>$Q$5</f>
        <v>134583.14666666667</v>
      </c>
      <c r="O12" s="1">
        <f>SUM(N3:N12)/10</f>
        <v>103482.52977368732</v>
      </c>
    </row>
    <row r="13" spans="1:17" x14ac:dyDescent="0.4">
      <c r="A13" s="4">
        <v>43872</v>
      </c>
      <c r="B13">
        <v>1392</v>
      </c>
      <c r="C13" s="1">
        <v>1380.1</v>
      </c>
      <c r="G13" s="4">
        <v>43872</v>
      </c>
      <c r="H13">
        <v>1269</v>
      </c>
      <c r="I13" s="1">
        <f t="shared" ref="I13:I76" si="1">SUM(H4:H13)/10</f>
        <v>1013.3</v>
      </c>
      <c r="M13" s="4">
        <v>43872</v>
      </c>
      <c r="N13" s="13">
        <f t="shared" ref="N13:N15" si="2">$Q$5</f>
        <v>134583.14666666667</v>
      </c>
      <c r="O13" s="1">
        <f t="shared" ref="O13:O76" si="3">SUM(N4:N13)/10</f>
        <v>111166.87014796461</v>
      </c>
    </row>
    <row r="14" spans="1:17" x14ac:dyDescent="0.4">
      <c r="A14" s="4">
        <v>43873</v>
      </c>
      <c r="B14">
        <v>1364</v>
      </c>
      <c r="C14" s="1">
        <v>1419.5</v>
      </c>
      <c r="G14" s="4">
        <v>43873</v>
      </c>
      <c r="H14">
        <v>1255</v>
      </c>
      <c r="I14" s="1">
        <f t="shared" si="1"/>
        <v>1080.3</v>
      </c>
      <c r="M14" s="4">
        <v>43873</v>
      </c>
      <c r="N14" s="13">
        <f t="shared" si="2"/>
        <v>134583.14666666667</v>
      </c>
      <c r="O14" s="1">
        <f t="shared" si="3"/>
        <v>118965.54664684369</v>
      </c>
    </row>
    <row r="15" spans="1:17" x14ac:dyDescent="0.4">
      <c r="A15" s="4">
        <v>43874</v>
      </c>
      <c r="B15">
        <v>1651</v>
      </c>
      <c r="C15" s="1">
        <v>1424.3</v>
      </c>
      <c r="G15" s="4">
        <v>43874</v>
      </c>
      <c r="H15">
        <v>1302</v>
      </c>
      <c r="I15" s="1">
        <f t="shared" si="1"/>
        <v>1082.8</v>
      </c>
      <c r="M15" s="4">
        <v>43874</v>
      </c>
      <c r="N15" s="13">
        <f t="shared" si="2"/>
        <v>134583.14666666667</v>
      </c>
      <c r="O15" s="1">
        <f t="shared" si="3"/>
        <v>118830.96350017702</v>
      </c>
    </row>
    <row r="16" spans="1:17" x14ac:dyDescent="0.4">
      <c r="A16" s="4">
        <v>43875</v>
      </c>
      <c r="B16">
        <v>2009</v>
      </c>
      <c r="C16" s="1">
        <v>1481.8</v>
      </c>
      <c r="G16" s="4">
        <v>43875</v>
      </c>
      <c r="H16">
        <v>1301</v>
      </c>
      <c r="I16" s="1">
        <f t="shared" si="1"/>
        <v>1087</v>
      </c>
      <c r="M16" s="4">
        <v>43875</v>
      </c>
      <c r="N16" s="13">
        <f>$Q$5*0.95</f>
        <v>127853.98933333333</v>
      </c>
      <c r="O16" s="1">
        <f t="shared" si="3"/>
        <v>118427.21406017701</v>
      </c>
    </row>
    <row r="17" spans="1:18" x14ac:dyDescent="0.4">
      <c r="A17" s="4">
        <v>43876</v>
      </c>
      <c r="B17">
        <v>1048</v>
      </c>
      <c r="C17" s="1">
        <v>1436.9</v>
      </c>
      <c r="G17" s="4">
        <v>43876</v>
      </c>
      <c r="H17">
        <v>655</v>
      </c>
      <c r="I17" s="1">
        <f t="shared" si="1"/>
        <v>1018.4</v>
      </c>
      <c r="M17" s="4">
        <v>43876</v>
      </c>
      <c r="N17" s="13">
        <f>Q6*0.95</f>
        <v>54309.659185840697</v>
      </c>
      <c r="O17" s="1">
        <f t="shared" si="3"/>
        <v>110399.86531209442</v>
      </c>
    </row>
    <row r="18" spans="1:18" x14ac:dyDescent="0.4">
      <c r="A18" s="4">
        <v>43877</v>
      </c>
      <c r="B18">
        <v>1156</v>
      </c>
      <c r="C18" s="1">
        <v>1396.3</v>
      </c>
      <c r="G18" s="4">
        <v>43877</v>
      </c>
      <c r="H18">
        <v>541</v>
      </c>
      <c r="I18" s="1">
        <f t="shared" si="1"/>
        <v>993.2</v>
      </c>
      <c r="M18" s="4">
        <v>43877</v>
      </c>
      <c r="N18" s="13">
        <f>$Q$6*0.8974245</f>
        <v>51304.019726340521</v>
      </c>
      <c r="O18" s="1">
        <f t="shared" si="3"/>
        <v>102071.9526180618</v>
      </c>
    </row>
    <row r="19" spans="1:18" x14ac:dyDescent="0.4">
      <c r="A19" s="4">
        <v>43878</v>
      </c>
      <c r="B19">
        <v>1246</v>
      </c>
      <c r="C19" s="1">
        <v>1340.2</v>
      </c>
      <c r="G19" s="4">
        <v>43878</v>
      </c>
      <c r="H19">
        <v>998</v>
      </c>
      <c r="I19" s="1">
        <f t="shared" si="1"/>
        <v>965.5</v>
      </c>
      <c r="M19" s="4">
        <v>43878</v>
      </c>
      <c r="N19" s="13">
        <f>$Q$6*0.89</f>
        <v>50879.575447787603</v>
      </c>
      <c r="O19" s="1">
        <f t="shared" si="3"/>
        <v>93701.59549617389</v>
      </c>
    </row>
    <row r="20" spans="1:18" x14ac:dyDescent="0.4">
      <c r="A20" s="4">
        <v>43879</v>
      </c>
      <c r="B20">
        <v>1599</v>
      </c>
      <c r="C20" s="1">
        <v>1402.3</v>
      </c>
      <c r="G20" s="4">
        <v>43879</v>
      </c>
      <c r="H20">
        <v>1288</v>
      </c>
      <c r="I20" s="1">
        <f t="shared" si="1"/>
        <v>1049.5</v>
      </c>
      <c r="M20" s="4">
        <v>43879</v>
      </c>
      <c r="N20" s="13">
        <f>$Q$5*0.95</f>
        <v>127853.98933333333</v>
      </c>
      <c r="O20" s="1">
        <f t="shared" si="3"/>
        <v>100770.18819941873</v>
      </c>
    </row>
    <row r="21" spans="1:18" x14ac:dyDescent="0.4">
      <c r="A21" s="4">
        <v>43880</v>
      </c>
      <c r="B21">
        <v>1603</v>
      </c>
      <c r="C21" s="1">
        <v>1460.4</v>
      </c>
      <c r="G21" s="4">
        <v>43880</v>
      </c>
      <c r="H21">
        <v>1350</v>
      </c>
      <c r="I21" s="1">
        <f t="shared" si="1"/>
        <v>1122.8</v>
      </c>
      <c r="M21" s="4">
        <v>43880</v>
      </c>
      <c r="N21" s="13">
        <f>$Q$5*0.95</f>
        <v>127853.98933333333</v>
      </c>
      <c r="O21" s="1">
        <f t="shared" si="3"/>
        <v>107838.78090266357</v>
      </c>
    </row>
    <row r="22" spans="1:18" x14ac:dyDescent="0.4">
      <c r="A22" s="4">
        <v>43881</v>
      </c>
      <c r="B22">
        <v>1658</v>
      </c>
      <c r="C22" s="1">
        <v>1472.6</v>
      </c>
      <c r="G22" s="4">
        <v>43881</v>
      </c>
      <c r="H22">
        <v>1425</v>
      </c>
      <c r="I22" s="1">
        <f t="shared" si="1"/>
        <v>1138.4000000000001</v>
      </c>
      <c r="M22" s="4">
        <v>43881</v>
      </c>
      <c r="N22" s="13">
        <f>$Q$5*0.95</f>
        <v>127853.98933333333</v>
      </c>
      <c r="O22" s="1">
        <f t="shared" si="3"/>
        <v>107165.86516933022</v>
      </c>
    </row>
    <row r="23" spans="1:18" x14ac:dyDescent="0.4">
      <c r="A23" s="4">
        <v>43882</v>
      </c>
      <c r="B23">
        <v>1998</v>
      </c>
      <c r="C23" s="1">
        <v>1533.2</v>
      </c>
      <c r="G23" s="4">
        <v>43882</v>
      </c>
      <c r="H23">
        <v>1328</v>
      </c>
      <c r="I23" s="1">
        <f t="shared" si="1"/>
        <v>1144.3</v>
      </c>
      <c r="M23" s="4">
        <v>43882</v>
      </c>
      <c r="N23" s="13">
        <f>$Q$5*0.95</f>
        <v>127853.98933333333</v>
      </c>
      <c r="O23" s="1">
        <f t="shared" si="3"/>
        <v>106492.94943599687</v>
      </c>
    </row>
    <row r="24" spans="1:18" x14ac:dyDescent="0.4">
      <c r="A24" s="4">
        <v>43883</v>
      </c>
      <c r="B24">
        <v>1074</v>
      </c>
      <c r="C24" s="1">
        <v>1504.2</v>
      </c>
      <c r="G24" s="4">
        <v>43883</v>
      </c>
      <c r="H24">
        <v>549</v>
      </c>
      <c r="I24" s="1">
        <f t="shared" si="1"/>
        <v>1073.7</v>
      </c>
      <c r="M24" s="4">
        <v>43883</v>
      </c>
      <c r="N24" s="13">
        <f>Q6*0.85</f>
        <v>48592.852955752205</v>
      </c>
      <c r="O24" s="1">
        <f t="shared" si="3"/>
        <v>97893.920064905426</v>
      </c>
    </row>
    <row r="25" spans="1:18" x14ac:dyDescent="0.4">
      <c r="A25" s="4">
        <v>43884</v>
      </c>
      <c r="B25">
        <v>1209</v>
      </c>
      <c r="C25" s="1">
        <v>1460</v>
      </c>
      <c r="G25" s="4">
        <v>43884</v>
      </c>
      <c r="H25">
        <v>538</v>
      </c>
      <c r="I25" s="1">
        <f t="shared" si="1"/>
        <v>997.3</v>
      </c>
      <c r="M25" s="4">
        <v>43884</v>
      </c>
      <c r="N25" s="13">
        <f>$Q$6*0.85</f>
        <v>48592.852955752205</v>
      </c>
      <c r="O25" s="1">
        <f t="shared" si="3"/>
        <v>89294.890693813984</v>
      </c>
    </row>
    <row r="26" spans="1:18" x14ac:dyDescent="0.4">
      <c r="A26" s="4">
        <v>43885</v>
      </c>
      <c r="B26">
        <v>1358</v>
      </c>
      <c r="C26" s="1">
        <v>1394.9</v>
      </c>
      <c r="G26" s="4">
        <v>43885</v>
      </c>
      <c r="H26">
        <v>1291</v>
      </c>
      <c r="I26" s="1">
        <f t="shared" si="1"/>
        <v>996.3</v>
      </c>
      <c r="M26" s="4">
        <v>43885</v>
      </c>
      <c r="N26" s="13">
        <f>$Q$5*0.8</f>
        <v>107666.51733333334</v>
      </c>
      <c r="O26" s="1">
        <f t="shared" si="3"/>
        <v>87276.143493813986</v>
      </c>
    </row>
    <row r="27" spans="1:18" x14ac:dyDescent="0.4">
      <c r="A27" s="4">
        <v>43886</v>
      </c>
      <c r="B27">
        <v>985</v>
      </c>
      <c r="C27" s="1">
        <v>1388.6</v>
      </c>
      <c r="G27" s="4">
        <v>43886</v>
      </c>
      <c r="H27">
        <v>1281</v>
      </c>
      <c r="I27" s="1">
        <f t="shared" si="1"/>
        <v>1058.9000000000001</v>
      </c>
      <c r="M27" s="4">
        <v>43886</v>
      </c>
      <c r="N27" s="13">
        <f>$Q$5*0.8</f>
        <v>107666.51733333334</v>
      </c>
      <c r="O27" s="1">
        <f t="shared" si="3"/>
        <v>92611.829308563261</v>
      </c>
    </row>
    <row r="28" spans="1:18" x14ac:dyDescent="0.4">
      <c r="A28" s="4">
        <v>43887</v>
      </c>
      <c r="B28">
        <v>1349</v>
      </c>
      <c r="C28" s="1">
        <v>1407.9</v>
      </c>
      <c r="G28" s="4">
        <v>43887</v>
      </c>
      <c r="H28">
        <v>1191</v>
      </c>
      <c r="I28" s="1">
        <f t="shared" si="1"/>
        <v>1123.9000000000001</v>
      </c>
      <c r="M28" s="4">
        <v>43887</v>
      </c>
      <c r="N28" s="13">
        <f>$Q$5*0.8</f>
        <v>107666.51733333334</v>
      </c>
      <c r="O28" s="1">
        <f t="shared" si="3"/>
        <v>98248.079069262531</v>
      </c>
    </row>
    <row r="29" spans="1:18" x14ac:dyDescent="0.4">
      <c r="A29" s="4">
        <v>43888</v>
      </c>
      <c r="B29">
        <v>1650</v>
      </c>
      <c r="C29" s="1">
        <v>1448.3</v>
      </c>
      <c r="G29" s="4">
        <v>43888</v>
      </c>
      <c r="H29">
        <v>1298</v>
      </c>
      <c r="I29" s="1">
        <f t="shared" si="1"/>
        <v>1153.9000000000001</v>
      </c>
      <c r="M29" s="4">
        <v>43888</v>
      </c>
      <c r="N29" s="13">
        <f>$Q$5*0.8</f>
        <v>107666.51733333334</v>
      </c>
      <c r="O29" s="1">
        <f t="shared" si="3"/>
        <v>103926.77325781711</v>
      </c>
    </row>
    <row r="30" spans="1:18" x14ac:dyDescent="0.4">
      <c r="A30" s="4">
        <v>43889</v>
      </c>
      <c r="B30">
        <v>1887</v>
      </c>
      <c r="C30" s="1">
        <v>1477.1</v>
      </c>
      <c r="G30" s="4">
        <v>43889</v>
      </c>
      <c r="H30">
        <v>1441</v>
      </c>
      <c r="I30" s="1">
        <f t="shared" si="1"/>
        <v>1169.2</v>
      </c>
      <c r="M30" s="4">
        <v>43889</v>
      </c>
      <c r="N30" s="13">
        <f>$Q$5*0.8</f>
        <v>107666.51733333334</v>
      </c>
      <c r="O30" s="1">
        <f t="shared" si="3"/>
        <v>101908.02605781713</v>
      </c>
    </row>
    <row r="31" spans="1:18" x14ac:dyDescent="0.4">
      <c r="A31" s="4">
        <v>43890</v>
      </c>
      <c r="B31">
        <v>993</v>
      </c>
      <c r="C31" s="1">
        <v>1416.1</v>
      </c>
      <c r="G31" s="4">
        <v>43890</v>
      </c>
      <c r="H31">
        <v>448</v>
      </c>
      <c r="I31" s="1">
        <f t="shared" si="1"/>
        <v>1079</v>
      </c>
      <c r="M31" s="4">
        <v>43890</v>
      </c>
      <c r="N31" s="13">
        <f>$Q$6*0.8</f>
        <v>45734.449840707966</v>
      </c>
      <c r="O31" s="1">
        <f t="shared" si="3"/>
        <v>93696.072108554581</v>
      </c>
      <c r="P31">
        <f>SUM(N3:N31)</f>
        <v>2915590.6811823882</v>
      </c>
      <c r="Q31">
        <v>2915570</v>
      </c>
      <c r="R31">
        <f>P31-Q31</f>
        <v>20.681182388216257</v>
      </c>
    </row>
    <row r="32" spans="1:18" x14ac:dyDescent="0.4">
      <c r="A32" s="4">
        <v>43891</v>
      </c>
      <c r="B32">
        <v>1061</v>
      </c>
      <c r="C32" s="1">
        <v>1356.4</v>
      </c>
      <c r="G32" s="4">
        <v>43891</v>
      </c>
      <c r="H32">
        <v>638</v>
      </c>
      <c r="I32" s="1">
        <f t="shared" si="1"/>
        <v>1000.3</v>
      </c>
      <c r="M32" s="4">
        <v>43891</v>
      </c>
      <c r="N32" s="13">
        <f>$Q$6*0.95</f>
        <v>54309.659185840697</v>
      </c>
      <c r="O32" s="1">
        <f t="shared" si="3"/>
        <v>86341.639093805308</v>
      </c>
    </row>
    <row r="33" spans="1:15" x14ac:dyDescent="0.4">
      <c r="A33" s="4">
        <v>43892</v>
      </c>
      <c r="B33">
        <v>1374</v>
      </c>
      <c r="C33" s="1">
        <v>1294</v>
      </c>
      <c r="G33" s="4">
        <v>43892</v>
      </c>
      <c r="H33">
        <v>1226</v>
      </c>
      <c r="I33" s="1">
        <f t="shared" si="1"/>
        <v>990.1</v>
      </c>
      <c r="M33" s="4">
        <v>43892</v>
      </c>
      <c r="N33" s="13">
        <f>$Q$5*0.94</f>
        <v>126508.15786666666</v>
      </c>
      <c r="O33" s="1">
        <f t="shared" si="3"/>
        <v>86207.055947138651</v>
      </c>
    </row>
    <row r="34" spans="1:15" x14ac:dyDescent="0.4">
      <c r="A34" s="4">
        <v>43893</v>
      </c>
      <c r="B34">
        <v>1396</v>
      </c>
      <c r="C34" s="1">
        <v>1326.2</v>
      </c>
      <c r="G34" s="4">
        <v>43893</v>
      </c>
      <c r="H34">
        <v>1216</v>
      </c>
      <c r="I34" s="1">
        <f t="shared" si="1"/>
        <v>1056.8</v>
      </c>
      <c r="M34" s="4">
        <v>43893</v>
      </c>
      <c r="N34" s="13">
        <f>$Q$5*0.95</f>
        <v>127853.98933333333</v>
      </c>
      <c r="O34" s="1">
        <f t="shared" si="3"/>
        <v>94133.16958489675</v>
      </c>
    </row>
    <row r="35" spans="1:15" x14ac:dyDescent="0.4">
      <c r="A35" s="4">
        <v>43894</v>
      </c>
      <c r="B35">
        <v>1466</v>
      </c>
      <c r="C35" s="1">
        <v>1351.9</v>
      </c>
      <c r="G35" s="4">
        <v>43894</v>
      </c>
      <c r="H35">
        <v>1212</v>
      </c>
      <c r="I35" s="1">
        <f t="shared" si="1"/>
        <v>1124.2</v>
      </c>
      <c r="M35" s="4">
        <v>43894</v>
      </c>
      <c r="N35" s="13">
        <f>$Q$5*0.9</f>
        <v>121124.83200000001</v>
      </c>
      <c r="O35" s="1">
        <f t="shared" si="3"/>
        <v>101386.36748932154</v>
      </c>
    </row>
    <row r="36" spans="1:15" x14ac:dyDescent="0.4">
      <c r="A36" s="4">
        <v>43895</v>
      </c>
      <c r="B36">
        <v>1518</v>
      </c>
      <c r="C36" s="1">
        <v>1367.9</v>
      </c>
      <c r="G36" s="4">
        <v>43895</v>
      </c>
      <c r="H36">
        <v>1219</v>
      </c>
      <c r="I36" s="1">
        <f t="shared" si="1"/>
        <v>1117</v>
      </c>
      <c r="M36" s="4">
        <v>43895</v>
      </c>
      <c r="N36" s="13">
        <f>$Q$5*0.9</f>
        <v>121124.83200000001</v>
      </c>
      <c r="O36" s="1">
        <f t="shared" si="3"/>
        <v>102732.19895598822</v>
      </c>
    </row>
    <row r="37" spans="1:15" x14ac:dyDescent="0.4">
      <c r="A37" s="4">
        <v>43896</v>
      </c>
      <c r="B37">
        <v>1787</v>
      </c>
      <c r="C37" s="1">
        <v>1448.1</v>
      </c>
      <c r="G37" s="4">
        <v>43896</v>
      </c>
      <c r="H37">
        <v>1296</v>
      </c>
      <c r="I37" s="1">
        <f t="shared" si="1"/>
        <v>1118.5</v>
      </c>
      <c r="J37" t="s">
        <v>5</v>
      </c>
      <c r="K37" s="12">
        <v>1985.1566666666668</v>
      </c>
      <c r="M37" s="4">
        <v>43896</v>
      </c>
      <c r="N37" s="13">
        <f>$Q$5*0.9</f>
        <v>121124.83200000001</v>
      </c>
      <c r="O37" s="1">
        <f t="shared" si="3"/>
        <v>104078.03042265488</v>
      </c>
    </row>
    <row r="38" spans="1:15" x14ac:dyDescent="0.4">
      <c r="A38" s="4">
        <v>43897</v>
      </c>
      <c r="B38">
        <v>1009</v>
      </c>
      <c r="C38" s="1">
        <v>1414.1</v>
      </c>
      <c r="G38" s="4">
        <v>43897</v>
      </c>
      <c r="H38">
        <v>529</v>
      </c>
      <c r="I38" s="1">
        <f t="shared" si="1"/>
        <v>1052.3</v>
      </c>
      <c r="J38" t="s">
        <v>8</v>
      </c>
      <c r="K38">
        <v>844</v>
      </c>
      <c r="M38" s="4">
        <v>43897</v>
      </c>
      <c r="N38" s="13">
        <f>Q6*0.9</f>
        <v>51451.256070796459</v>
      </c>
      <c r="O38" s="1">
        <f t="shared" si="3"/>
        <v>98456.504296401195</v>
      </c>
    </row>
    <row r="39" spans="1:15" x14ac:dyDescent="0.4">
      <c r="A39" s="4">
        <v>43898</v>
      </c>
      <c r="B39">
        <v>1085</v>
      </c>
      <c r="C39" s="1">
        <v>1357.6</v>
      </c>
      <c r="G39" s="4">
        <v>43898</v>
      </c>
      <c r="H39">
        <v>529</v>
      </c>
      <c r="I39" s="1">
        <f t="shared" si="1"/>
        <v>975.4</v>
      </c>
      <c r="M39" s="4">
        <v>43898</v>
      </c>
      <c r="N39" s="13">
        <f>Q6*0.9</f>
        <v>51451.256070796459</v>
      </c>
      <c r="O39" s="1">
        <f t="shared" si="3"/>
        <v>92834.978170147486</v>
      </c>
    </row>
    <row r="40" spans="1:15" x14ac:dyDescent="0.4">
      <c r="A40" s="4">
        <v>43899</v>
      </c>
      <c r="B40">
        <v>1461</v>
      </c>
      <c r="C40" s="1">
        <v>1315</v>
      </c>
      <c r="D40" s="7">
        <f>(B40-$E$5)/$E$5</f>
        <v>-7.2907621401375952E-2</v>
      </c>
      <c r="G40" s="4">
        <v>43899</v>
      </c>
      <c r="H40">
        <v>1144</v>
      </c>
      <c r="I40" s="1">
        <f t="shared" si="1"/>
        <v>945.7</v>
      </c>
      <c r="J40" s="11">
        <f>(H40-$K$37)/$K$37</f>
        <v>-0.42372306467835452</v>
      </c>
      <c r="M40" s="4">
        <v>43899</v>
      </c>
      <c r="N40" s="13">
        <v>102283.14666666667</v>
      </c>
      <c r="O40" s="1">
        <f t="shared" si="3"/>
        <v>92296.641103480826</v>
      </c>
    </row>
    <row r="41" spans="1:15" x14ac:dyDescent="0.4">
      <c r="A41" s="4">
        <v>43900</v>
      </c>
      <c r="B41">
        <v>1232</v>
      </c>
      <c r="C41" s="1">
        <v>1338.9</v>
      </c>
      <c r="D41" s="7">
        <f t="shared" ref="D41:D44" si="4">(B41-$E$5)/$E$5</f>
        <v>-0.2182218956649522</v>
      </c>
      <c r="G41" s="4">
        <v>43900</v>
      </c>
      <c r="H41">
        <v>1167</v>
      </c>
      <c r="I41" s="1">
        <f t="shared" si="1"/>
        <v>1017.6</v>
      </c>
      <c r="J41" s="11">
        <f t="shared" ref="J41:J51" si="5">(H41-$K$37)/$K$37</f>
        <v>-0.41213707734234245</v>
      </c>
      <c r="M41" s="4">
        <v>43900</v>
      </c>
      <c r="N41" s="13">
        <v>99583.146666666667</v>
      </c>
      <c r="O41" s="1">
        <f t="shared" si="3"/>
        <v>97681.510786076702</v>
      </c>
    </row>
    <row r="42" spans="1:15" x14ac:dyDescent="0.4">
      <c r="A42" s="4">
        <v>43901</v>
      </c>
      <c r="B42">
        <v>1166</v>
      </c>
      <c r="C42" s="1">
        <v>1349.4</v>
      </c>
      <c r="D42" s="7">
        <f t="shared" si="4"/>
        <v>-0.26010286554004408</v>
      </c>
      <c r="G42" s="4">
        <v>43901</v>
      </c>
      <c r="H42">
        <v>1091</v>
      </c>
      <c r="I42" s="1">
        <f t="shared" si="1"/>
        <v>1062.9000000000001</v>
      </c>
      <c r="J42" s="11">
        <f t="shared" si="5"/>
        <v>-0.45042120940916502</v>
      </c>
      <c r="M42" s="4">
        <v>43901</v>
      </c>
      <c r="N42" s="13">
        <v>84783.146666666667</v>
      </c>
      <c r="O42" s="1">
        <f t="shared" si="3"/>
        <v>100728.8595341593</v>
      </c>
    </row>
    <row r="43" spans="1:15" x14ac:dyDescent="0.4">
      <c r="A43" s="4">
        <v>43902</v>
      </c>
      <c r="B43">
        <v>1160</v>
      </c>
      <c r="C43" s="1">
        <v>1328</v>
      </c>
      <c r="D43" s="7">
        <f t="shared" si="4"/>
        <v>-0.26391022643777967</v>
      </c>
      <c r="G43" s="4">
        <v>43902</v>
      </c>
      <c r="H43">
        <v>940</v>
      </c>
      <c r="I43" s="1">
        <f t="shared" si="1"/>
        <v>1034.3</v>
      </c>
      <c r="J43" s="11">
        <f t="shared" si="5"/>
        <v>-0.52648573496298368</v>
      </c>
      <c r="M43" s="4">
        <v>43902</v>
      </c>
      <c r="N43" s="13">
        <v>61883.146666666667</v>
      </c>
      <c r="O43" s="1">
        <f t="shared" si="3"/>
        <v>94266.358414159316</v>
      </c>
    </row>
    <row r="44" spans="1:15" x14ac:dyDescent="0.4">
      <c r="A44" s="4">
        <v>43903</v>
      </c>
      <c r="B44">
        <v>980</v>
      </c>
      <c r="C44" s="1">
        <v>1286.4000000000001</v>
      </c>
      <c r="D44" s="7">
        <f t="shared" si="4"/>
        <v>-0.37813105336984837</v>
      </c>
      <c r="G44" s="4">
        <v>43903</v>
      </c>
      <c r="H44">
        <v>637</v>
      </c>
      <c r="I44" s="1">
        <f t="shared" si="1"/>
        <v>976.4</v>
      </c>
      <c r="J44" s="11">
        <f t="shared" si="5"/>
        <v>-0.67911852465044742</v>
      </c>
      <c r="M44" s="4">
        <v>43903</v>
      </c>
      <c r="N44" s="13">
        <v>44383.146666666667</v>
      </c>
      <c r="O44" s="1">
        <f t="shared" si="3"/>
        <v>85919.274147492644</v>
      </c>
    </row>
    <row r="45" spans="1:15" x14ac:dyDescent="0.4">
      <c r="A45" s="4">
        <v>43904</v>
      </c>
      <c r="B45">
        <v>585</v>
      </c>
      <c r="C45" s="1">
        <v>1198.3</v>
      </c>
      <c r="D45" s="7">
        <f>(B45-$E$6)/$E$6</f>
        <v>-0.46193152784874808</v>
      </c>
      <c r="G45" s="4">
        <v>43904</v>
      </c>
      <c r="H45">
        <v>232</v>
      </c>
      <c r="I45" s="1">
        <f t="shared" si="1"/>
        <v>878.4</v>
      </c>
      <c r="J45" s="11">
        <f>(H45-$K$38)/$K$38</f>
        <v>-0.72511848341232232</v>
      </c>
      <c r="M45" s="4">
        <v>43904</v>
      </c>
      <c r="N45" s="13">
        <v>12568.062300884951</v>
      </c>
      <c r="O45" s="1">
        <f t="shared" si="3"/>
        <v>75063.597177581149</v>
      </c>
    </row>
    <row r="46" spans="1:15" x14ac:dyDescent="0.4">
      <c r="A46" s="4">
        <v>43905</v>
      </c>
      <c r="B46">
        <v>432</v>
      </c>
      <c r="C46" s="1">
        <v>1089.7</v>
      </c>
      <c r="D46" s="7">
        <f>(B46-$E$6)/$E$6</f>
        <v>-0.60265712825753703</v>
      </c>
      <c r="G46" s="4">
        <v>43905</v>
      </c>
      <c r="H46">
        <v>206</v>
      </c>
      <c r="I46" s="1">
        <f t="shared" si="1"/>
        <v>777.1</v>
      </c>
      <c r="J46" s="11">
        <f>(H46-$K$38)/$K$38</f>
        <v>-0.75592417061611372</v>
      </c>
      <c r="M46" s="4">
        <v>43905</v>
      </c>
      <c r="N46" s="13">
        <v>12568.062300884951</v>
      </c>
      <c r="O46" s="1">
        <f t="shared" si="3"/>
        <v>64207.920207669631</v>
      </c>
    </row>
    <row r="47" spans="1:15" x14ac:dyDescent="0.4">
      <c r="A47" s="4">
        <v>43906</v>
      </c>
      <c r="B47">
        <v>398</v>
      </c>
      <c r="C47" s="1">
        <v>950.8</v>
      </c>
      <c r="D47" s="7">
        <f>(B47-$E$5)/$E$5</f>
        <v>-0.74744506045020376</v>
      </c>
      <c r="G47" s="4">
        <v>43906</v>
      </c>
      <c r="H47">
        <v>229</v>
      </c>
      <c r="I47" s="1">
        <f t="shared" si="1"/>
        <v>670.4</v>
      </c>
      <c r="J47" s="11">
        <f>(H47-$K$37)/$K$37</f>
        <v>-0.88464386521970562</v>
      </c>
      <c r="M47" s="4">
        <v>43906</v>
      </c>
      <c r="N47" s="13">
        <v>17483.146666666667</v>
      </c>
      <c r="O47" s="1">
        <f t="shared" si="3"/>
        <v>53843.751674336287</v>
      </c>
    </row>
    <row r="48" spans="1:15" x14ac:dyDescent="0.4">
      <c r="A48" s="4">
        <v>43907</v>
      </c>
      <c r="B48">
        <v>306</v>
      </c>
      <c r="C48" s="1">
        <v>880.5</v>
      </c>
      <c r="D48" s="7">
        <f t="shared" ref="D48:D51" si="6">(B48-$E$5)/$E$5</f>
        <v>-0.80582459421548325</v>
      </c>
      <c r="G48" s="4">
        <v>43907</v>
      </c>
      <c r="H48">
        <v>184</v>
      </c>
      <c r="I48" s="1">
        <f t="shared" si="1"/>
        <v>635.9</v>
      </c>
      <c r="J48" s="11">
        <f t="shared" si="5"/>
        <v>-0.90731210131190321</v>
      </c>
      <c r="M48" s="4">
        <v>43907</v>
      </c>
      <c r="N48" s="13">
        <v>12083.146666666667</v>
      </c>
      <c r="O48" s="1">
        <f t="shared" si="3"/>
        <v>49906.940733923308</v>
      </c>
    </row>
    <row r="49" spans="1:19" x14ac:dyDescent="0.4">
      <c r="A49" s="4">
        <v>43908</v>
      </c>
      <c r="B49">
        <v>311</v>
      </c>
      <c r="C49" s="1">
        <v>803.1</v>
      </c>
      <c r="D49" s="7">
        <f t="shared" si="6"/>
        <v>-0.80265179346737026</v>
      </c>
      <c r="G49" s="4">
        <v>43908</v>
      </c>
      <c r="H49">
        <v>148</v>
      </c>
      <c r="I49" s="1">
        <f t="shared" si="1"/>
        <v>597.79999999999995</v>
      </c>
      <c r="J49" s="11">
        <f t="shared" si="5"/>
        <v>-0.92544669018566128</v>
      </c>
      <c r="M49" s="4">
        <v>43908</v>
      </c>
      <c r="N49" s="13">
        <v>8083.1466666666674</v>
      </c>
      <c r="O49" s="1">
        <f t="shared" si="3"/>
        <v>45570.129793510321</v>
      </c>
    </row>
    <row r="50" spans="1:19" x14ac:dyDescent="0.4">
      <c r="A50" s="4">
        <v>43909</v>
      </c>
      <c r="B50">
        <v>266</v>
      </c>
      <c r="C50" s="1">
        <v>683.6</v>
      </c>
      <c r="D50" s="7">
        <f t="shared" si="6"/>
        <v>-0.8312070002003874</v>
      </c>
      <c r="G50" s="4">
        <v>43909</v>
      </c>
      <c r="H50">
        <v>123</v>
      </c>
      <c r="I50" s="1">
        <f t="shared" si="1"/>
        <v>495.7</v>
      </c>
      <c r="J50" s="11">
        <f t="shared" si="5"/>
        <v>-0.93804015468132662</v>
      </c>
      <c r="M50" s="4">
        <v>43909</v>
      </c>
      <c r="N50" s="13">
        <v>4083.1466666666674</v>
      </c>
      <c r="O50" s="1">
        <f t="shared" si="3"/>
        <v>35750.129793510328</v>
      </c>
    </row>
    <row r="51" spans="1:19" x14ac:dyDescent="0.4">
      <c r="A51" s="4">
        <v>43910</v>
      </c>
      <c r="B51">
        <v>262</v>
      </c>
      <c r="C51" s="1">
        <v>586.6</v>
      </c>
      <c r="D51" s="7">
        <f t="shared" si="6"/>
        <v>-0.8337452407988778</v>
      </c>
      <c r="G51" s="4">
        <v>43910</v>
      </c>
      <c r="H51">
        <v>131</v>
      </c>
      <c r="I51" s="1">
        <f t="shared" si="1"/>
        <v>392.1</v>
      </c>
      <c r="J51" s="11">
        <f t="shared" si="5"/>
        <v>-0.93401024604271365</v>
      </c>
      <c r="M51" s="4">
        <v>43910</v>
      </c>
      <c r="N51" s="13">
        <v>4083.1466666666674</v>
      </c>
      <c r="O51" s="1">
        <f t="shared" si="3"/>
        <v>26200.129793510325</v>
      </c>
    </row>
    <row r="52" spans="1:19" x14ac:dyDescent="0.4">
      <c r="A52" s="4">
        <v>43911</v>
      </c>
      <c r="B52">
        <v>205</v>
      </c>
      <c r="C52" s="1">
        <v>490.5</v>
      </c>
      <c r="D52" s="7">
        <f>(B52-$E$6)/$E$6</f>
        <v>-0.81144609095554421</v>
      </c>
      <c r="G52" s="4">
        <v>43911</v>
      </c>
      <c r="H52">
        <v>81</v>
      </c>
      <c r="I52" s="1">
        <f t="shared" si="1"/>
        <v>291.10000000000002</v>
      </c>
      <c r="J52" s="11">
        <f>(H52-$K$38)/$K$38</f>
        <v>-0.90402843601895733</v>
      </c>
      <c r="M52" s="4">
        <v>43911</v>
      </c>
      <c r="N52" s="13">
        <v>2868.0623008849507</v>
      </c>
      <c r="O52" s="1">
        <f t="shared" si="3"/>
        <v>18008.621356932152</v>
      </c>
    </row>
    <row r="53" spans="1:19" x14ac:dyDescent="0.4">
      <c r="A53" s="4">
        <v>43912</v>
      </c>
      <c r="B53">
        <v>150</v>
      </c>
      <c r="C53" s="1">
        <v>389.5</v>
      </c>
      <c r="D53" s="7">
        <f>(B53-$E$6)/$E$6</f>
        <v>-0.86203372508942255</v>
      </c>
      <c r="G53" s="4">
        <v>43912</v>
      </c>
      <c r="H53">
        <v>37</v>
      </c>
      <c r="I53" s="1">
        <f t="shared" si="1"/>
        <v>200.8</v>
      </c>
      <c r="J53" s="11">
        <f>(H53-$K$38)/$K$38</f>
        <v>-0.95616113744075826</v>
      </c>
      <c r="M53" s="4">
        <v>43912</v>
      </c>
      <c r="N53" s="13">
        <v>2868.0623008849507</v>
      </c>
      <c r="O53" s="1">
        <f t="shared" si="3"/>
        <v>12107.11292035398</v>
      </c>
    </row>
    <row r="54" spans="1:19" x14ac:dyDescent="0.4">
      <c r="A54" s="4">
        <v>43913</v>
      </c>
      <c r="B54">
        <v>162</v>
      </c>
      <c r="C54" s="1">
        <v>307.7</v>
      </c>
      <c r="D54" s="7">
        <f>(B54-$E$5)/$E$5</f>
        <v>-0.89720125576113818</v>
      </c>
      <c r="G54" s="4">
        <v>43913</v>
      </c>
      <c r="H54">
        <v>46</v>
      </c>
      <c r="I54" s="1">
        <f t="shared" si="1"/>
        <v>141.69999999999999</v>
      </c>
      <c r="J54" s="11">
        <f>(H54-$K$37)/$K$37</f>
        <v>-0.97682802532797575</v>
      </c>
      <c r="M54" s="4">
        <v>43913</v>
      </c>
      <c r="N54" s="13">
        <v>6683.1466666666674</v>
      </c>
      <c r="O54" s="1">
        <f t="shared" si="3"/>
        <v>8337.1129203539804</v>
      </c>
    </row>
    <row r="55" spans="1:19" x14ac:dyDescent="0.4">
      <c r="A55" s="4">
        <v>43914</v>
      </c>
      <c r="B55">
        <v>178</v>
      </c>
      <c r="C55" s="1">
        <v>267</v>
      </c>
      <c r="D55" s="7">
        <f t="shared" ref="D55:D58" si="7">(B55-$E$5)/$E$5</f>
        <v>-0.8870482933671765</v>
      </c>
      <c r="G55" s="4">
        <v>43914</v>
      </c>
      <c r="H55">
        <v>37</v>
      </c>
      <c r="I55" s="1">
        <f t="shared" si="1"/>
        <v>122.2</v>
      </c>
      <c r="J55" s="11">
        <f t="shared" ref="J55:J58" si="8">(H55-$K$37)/$K$37</f>
        <v>-0.98136167254641526</v>
      </c>
      <c r="M55" s="4">
        <v>43914</v>
      </c>
      <c r="N55" s="13">
        <v>6683.1466666666674</v>
      </c>
      <c r="O55" s="1">
        <f t="shared" si="3"/>
        <v>7748.6213569321526</v>
      </c>
    </row>
    <row r="56" spans="1:19" x14ac:dyDescent="0.4">
      <c r="A56" s="4">
        <v>43915</v>
      </c>
      <c r="B56">
        <v>149</v>
      </c>
      <c r="C56" s="1">
        <v>238.7</v>
      </c>
      <c r="D56" s="7">
        <f t="shared" si="7"/>
        <v>-0.90545053770623207</v>
      </c>
      <c r="G56" s="4">
        <v>43915</v>
      </c>
      <c r="H56">
        <v>55</v>
      </c>
      <c r="I56" s="1">
        <f t="shared" si="1"/>
        <v>107.1</v>
      </c>
      <c r="J56" s="11">
        <f t="shared" si="8"/>
        <v>-0.97229437810953623</v>
      </c>
      <c r="M56" s="4">
        <v>43915</v>
      </c>
      <c r="N56" s="13">
        <v>6683.1466666666674</v>
      </c>
      <c r="O56" s="1">
        <f t="shared" si="3"/>
        <v>7160.1297935103239</v>
      </c>
    </row>
    <row r="57" spans="1:19" x14ac:dyDescent="0.4">
      <c r="A57" s="4">
        <v>43916</v>
      </c>
      <c r="B57">
        <v>156</v>
      </c>
      <c r="C57" s="1">
        <v>214.5</v>
      </c>
      <c r="D57" s="7">
        <f t="shared" si="7"/>
        <v>-0.90100861665887377</v>
      </c>
      <c r="G57" s="4">
        <v>43916</v>
      </c>
      <c r="H57">
        <v>5</v>
      </c>
      <c r="I57" s="1">
        <f t="shared" si="1"/>
        <v>84.7</v>
      </c>
      <c r="J57" s="11">
        <f t="shared" si="8"/>
        <v>-0.99748130710086691</v>
      </c>
      <c r="M57" s="4">
        <v>43916</v>
      </c>
      <c r="N57" s="13">
        <v>6683.1466666666674</v>
      </c>
      <c r="O57" s="1">
        <f t="shared" si="3"/>
        <v>6080.1297935103239</v>
      </c>
    </row>
    <row r="58" spans="1:19" x14ac:dyDescent="0.4">
      <c r="A58" s="4">
        <v>43917</v>
      </c>
      <c r="B58">
        <v>189</v>
      </c>
      <c r="C58" s="1">
        <v>202.8</v>
      </c>
      <c r="D58" s="7">
        <f t="shared" si="7"/>
        <v>-0.88006813172132792</v>
      </c>
      <c r="G58" s="4">
        <v>43917</v>
      </c>
      <c r="H58">
        <v>29</v>
      </c>
      <c r="I58" s="1">
        <f t="shared" si="1"/>
        <v>69.2</v>
      </c>
      <c r="J58" s="11">
        <f t="shared" si="8"/>
        <v>-0.98539158118502823</v>
      </c>
      <c r="M58" s="4">
        <v>43917</v>
      </c>
      <c r="N58" s="13">
        <v>6683.1466666666674</v>
      </c>
      <c r="O58" s="1">
        <f t="shared" si="3"/>
        <v>5540.1297935103239</v>
      </c>
    </row>
    <row r="59" spans="1:19" x14ac:dyDescent="0.4">
      <c r="A59" s="4">
        <v>43918</v>
      </c>
      <c r="B59">
        <v>141</v>
      </c>
      <c r="C59" s="1">
        <v>185.8</v>
      </c>
      <c r="D59" s="7">
        <f>(B59-$E$6)/$E$6</f>
        <v>-0.87031170158405724</v>
      </c>
      <c r="G59" s="4">
        <v>43918</v>
      </c>
      <c r="H59">
        <v>17</v>
      </c>
      <c r="I59" s="1">
        <f t="shared" si="1"/>
        <v>56.1</v>
      </c>
      <c r="J59" s="11">
        <f>(H59-$K$38)/$K$38</f>
        <v>-0.97985781990521326</v>
      </c>
      <c r="M59" s="4">
        <v>43918</v>
      </c>
      <c r="N59" s="13">
        <v>2868.0623008849507</v>
      </c>
      <c r="O59" s="1">
        <f t="shared" si="3"/>
        <v>5018.6213569321526</v>
      </c>
    </row>
    <row r="60" spans="1:19" x14ac:dyDescent="0.4">
      <c r="A60" s="4">
        <v>43919</v>
      </c>
      <c r="B60">
        <v>106</v>
      </c>
      <c r="C60" s="1">
        <v>169.8</v>
      </c>
      <c r="D60" s="7">
        <f>(B60-$E$6)/$E$6</f>
        <v>-0.90250383239652532</v>
      </c>
      <c r="G60" s="4">
        <v>43919</v>
      </c>
      <c r="H60">
        <v>16</v>
      </c>
      <c r="I60" s="1">
        <f t="shared" si="1"/>
        <v>45.4</v>
      </c>
      <c r="J60" s="11">
        <f>(H60-$K$38)/$K$38</f>
        <v>-0.98104265402843605</v>
      </c>
      <c r="M60" s="4">
        <v>43919</v>
      </c>
      <c r="N60" s="13">
        <v>2868.0623008849507</v>
      </c>
      <c r="O60" s="1">
        <f t="shared" si="3"/>
        <v>4897.1129203539804</v>
      </c>
    </row>
    <row r="61" spans="1:19" x14ac:dyDescent="0.4">
      <c r="A61" s="4">
        <v>43920</v>
      </c>
      <c r="B61">
        <v>144</v>
      </c>
      <c r="C61" s="1">
        <v>158</v>
      </c>
      <c r="D61" s="7">
        <f>(B61-$E$5)/$E$5</f>
        <v>-0.90862333845434506</v>
      </c>
      <c r="G61" s="4">
        <v>43920</v>
      </c>
      <c r="H61">
        <v>58</v>
      </c>
      <c r="I61" s="1">
        <f t="shared" si="1"/>
        <v>38.1</v>
      </c>
      <c r="J61" s="11">
        <f>(H61-$K$37)/$K$37</f>
        <v>-0.97078316237005646</v>
      </c>
      <c r="M61" s="4">
        <v>43920</v>
      </c>
      <c r="N61" s="13">
        <v>6683.1466666666674</v>
      </c>
      <c r="O61" s="1">
        <f t="shared" si="3"/>
        <v>5157.1129203539804</v>
      </c>
    </row>
    <row r="62" spans="1:19" x14ac:dyDescent="0.4">
      <c r="A62" s="4">
        <v>43921</v>
      </c>
      <c r="B62">
        <v>134</v>
      </c>
      <c r="C62" s="1">
        <v>150.9</v>
      </c>
      <c r="D62" s="7">
        <f t="shared" ref="D62:D65" si="9">(B62-$E$5)/$E$5</f>
        <v>-0.91496893995057105</v>
      </c>
      <c r="G62" s="4">
        <v>43921</v>
      </c>
      <c r="H62">
        <v>48</v>
      </c>
      <c r="I62" s="1">
        <f t="shared" si="1"/>
        <v>34.799999999999997</v>
      </c>
      <c r="J62" s="11">
        <f t="shared" ref="J62:J65" si="10">(H62-$K$37)/$K$37</f>
        <v>-0.97582054816832253</v>
      </c>
      <c r="M62" s="4">
        <v>43921</v>
      </c>
      <c r="N62" s="13">
        <v>6683.1466666666674</v>
      </c>
      <c r="O62" s="1">
        <f t="shared" si="3"/>
        <v>5538.6213569321526</v>
      </c>
      <c r="Q62">
        <f>SUM(N32:N62)</f>
        <v>1297070.6816660771</v>
      </c>
      <c r="R62">
        <v>1297614</v>
      </c>
      <c r="S62">
        <f>R62-Q62</f>
        <v>543.31833392288536</v>
      </c>
    </row>
    <row r="63" spans="1:19" x14ac:dyDescent="0.4">
      <c r="A63" s="4">
        <v>43922</v>
      </c>
      <c r="B63">
        <v>167</v>
      </c>
      <c r="C63" s="1">
        <v>152.6</v>
      </c>
      <c r="D63" s="7">
        <f t="shared" si="9"/>
        <v>-0.89402845501302519</v>
      </c>
      <c r="E63">
        <f>SUM(B57:B63)</f>
        <v>1037</v>
      </c>
      <c r="G63" s="4">
        <v>43922</v>
      </c>
      <c r="H63">
        <v>50</v>
      </c>
      <c r="I63" s="1">
        <f t="shared" si="1"/>
        <v>36.1</v>
      </c>
      <c r="J63" s="11">
        <f t="shared" si="10"/>
        <v>-0.97481307100866932</v>
      </c>
      <c r="M63" s="4">
        <v>43922</v>
      </c>
      <c r="N63" s="13">
        <v>6683.1466666666674</v>
      </c>
      <c r="O63" s="1">
        <f t="shared" si="3"/>
        <v>5920.1297935103239</v>
      </c>
    </row>
    <row r="64" spans="1:19" x14ac:dyDescent="0.4">
      <c r="A64" s="4">
        <v>43923</v>
      </c>
      <c r="B64">
        <v>145</v>
      </c>
      <c r="C64" s="1">
        <v>150.9</v>
      </c>
      <c r="D64" s="7">
        <f t="shared" si="9"/>
        <v>-0.90798877830472247</v>
      </c>
      <c r="G64" s="4">
        <v>43923</v>
      </c>
      <c r="H64">
        <v>79</v>
      </c>
      <c r="I64" s="1">
        <f t="shared" si="1"/>
        <v>39.4</v>
      </c>
      <c r="J64" s="11">
        <f t="shared" si="10"/>
        <v>-0.96020465219369755</v>
      </c>
      <c r="M64" s="4">
        <v>43923</v>
      </c>
      <c r="N64" s="13">
        <v>6683.1466666666674</v>
      </c>
      <c r="O64" s="1">
        <f t="shared" si="3"/>
        <v>5920.1297935103239</v>
      </c>
    </row>
    <row r="65" spans="1:15" x14ac:dyDescent="0.4">
      <c r="A65" s="4">
        <v>43924</v>
      </c>
      <c r="B65">
        <v>166</v>
      </c>
      <c r="C65" s="1">
        <v>149.69999999999999</v>
      </c>
      <c r="D65" s="7">
        <f t="shared" si="9"/>
        <v>-0.89466301516264779</v>
      </c>
      <c r="G65" s="4">
        <v>43924</v>
      </c>
      <c r="H65">
        <v>63</v>
      </c>
      <c r="I65" s="1">
        <f t="shared" si="1"/>
        <v>42</v>
      </c>
      <c r="J65" s="11">
        <f t="shared" si="10"/>
        <v>-0.96826446947092337</v>
      </c>
      <c r="M65" s="4">
        <v>43924</v>
      </c>
      <c r="N65" s="13">
        <v>6683.1466666666674</v>
      </c>
      <c r="O65" s="1">
        <f t="shared" si="3"/>
        <v>5920.1297935103239</v>
      </c>
    </row>
    <row r="66" spans="1:15" x14ac:dyDescent="0.4">
      <c r="A66" s="4">
        <v>43925</v>
      </c>
      <c r="B66">
        <v>109</v>
      </c>
      <c r="C66" s="1">
        <v>145.69999999999999</v>
      </c>
      <c r="D66" s="7">
        <f>(B66-$E$6)/$E$6</f>
        <v>-0.89974450689831376</v>
      </c>
      <c r="G66" s="4">
        <v>43925</v>
      </c>
      <c r="H66">
        <v>45</v>
      </c>
      <c r="I66" s="1">
        <f t="shared" si="1"/>
        <v>41</v>
      </c>
      <c r="J66" s="11">
        <f>(H66-$K$38)/$K$38</f>
        <v>-0.94668246445497628</v>
      </c>
      <c r="M66" s="4">
        <v>43925</v>
      </c>
      <c r="N66" s="13">
        <v>2868.0623008849507</v>
      </c>
      <c r="O66" s="1">
        <f t="shared" si="3"/>
        <v>5538.6213569321526</v>
      </c>
    </row>
    <row r="67" spans="1:15" x14ac:dyDescent="0.4">
      <c r="A67" s="4">
        <v>43926</v>
      </c>
      <c r="B67">
        <v>84</v>
      </c>
      <c r="C67" s="1">
        <v>138.5</v>
      </c>
      <c r="D67" s="7">
        <f>(B67-$E$6)/$E$6</f>
        <v>-0.92273888605007659</v>
      </c>
      <c r="G67" s="4">
        <v>43926</v>
      </c>
      <c r="H67">
        <v>68</v>
      </c>
      <c r="I67" s="1">
        <f t="shared" si="1"/>
        <v>47.3</v>
      </c>
      <c r="J67" s="11">
        <f>(H67-$K$38)/$K$38</f>
        <v>-0.91943127962085303</v>
      </c>
      <c r="M67" s="4">
        <v>43926</v>
      </c>
      <c r="N67" s="13">
        <v>2868.0623008849507</v>
      </c>
      <c r="O67" s="1">
        <f t="shared" si="3"/>
        <v>5157.1129203539804</v>
      </c>
    </row>
    <row r="68" spans="1:15" x14ac:dyDescent="0.4">
      <c r="A68" s="4">
        <v>43927</v>
      </c>
      <c r="B68">
        <v>173</v>
      </c>
      <c r="C68" s="1">
        <v>136.9</v>
      </c>
      <c r="D68" s="7">
        <f>(B68-$E$5)/$E$5</f>
        <v>-0.8902210941152896</v>
      </c>
      <c r="G68" s="4">
        <v>43927</v>
      </c>
      <c r="H68">
        <v>61</v>
      </c>
      <c r="I68" s="1">
        <f t="shared" si="1"/>
        <v>50.5</v>
      </c>
      <c r="J68" s="11">
        <f>(H68-$K$37)/$K$37</f>
        <v>-0.96927194663057659</v>
      </c>
      <c r="M68" s="4">
        <v>43927</v>
      </c>
      <c r="N68" s="13">
        <v>6683.1466666666674</v>
      </c>
      <c r="O68" s="1">
        <f t="shared" si="3"/>
        <v>5157.1129203539804</v>
      </c>
    </row>
    <row r="69" spans="1:15" x14ac:dyDescent="0.4">
      <c r="A69" s="4">
        <v>43928</v>
      </c>
      <c r="B69">
        <v>143</v>
      </c>
      <c r="C69" s="1">
        <v>137.1</v>
      </c>
      <c r="D69" s="7">
        <f t="shared" ref="D69:D72" si="11">(B69-$E$5)/$E$5</f>
        <v>-0.90925789860396766</v>
      </c>
      <c r="G69" s="4">
        <v>43928</v>
      </c>
      <c r="H69">
        <v>60</v>
      </c>
      <c r="I69" s="1">
        <f t="shared" si="1"/>
        <v>54.8</v>
      </c>
      <c r="J69" s="11">
        <f t="shared" ref="J69:J72" si="12">(H69-$K$37)/$K$37</f>
        <v>-0.96977568521040325</v>
      </c>
      <c r="M69" s="4">
        <v>43928</v>
      </c>
      <c r="N69" s="13">
        <v>6683.1466666666674</v>
      </c>
      <c r="O69" s="1">
        <f t="shared" si="3"/>
        <v>5538.6213569321526</v>
      </c>
    </row>
    <row r="70" spans="1:15" x14ac:dyDescent="0.4">
      <c r="A70" s="4">
        <v>43929</v>
      </c>
      <c r="B70">
        <v>123</v>
      </c>
      <c r="C70" s="1">
        <v>138.80000000000001</v>
      </c>
      <c r="D70" s="7">
        <f t="shared" si="11"/>
        <v>-0.92194910159641974</v>
      </c>
      <c r="E70">
        <f>SUM(B64:B70)</f>
        <v>943</v>
      </c>
      <c r="G70" s="4">
        <v>43929</v>
      </c>
      <c r="H70">
        <v>57</v>
      </c>
      <c r="I70" s="1">
        <f t="shared" si="1"/>
        <v>58.9</v>
      </c>
      <c r="J70" s="11">
        <f t="shared" si="12"/>
        <v>-0.97128690094988301</v>
      </c>
      <c r="M70" s="4">
        <v>43929</v>
      </c>
      <c r="N70" s="13">
        <v>6683.1466666666674</v>
      </c>
      <c r="O70" s="1">
        <f t="shared" si="3"/>
        <v>5920.1297935103239</v>
      </c>
    </row>
    <row r="71" spans="1:15" x14ac:dyDescent="0.4">
      <c r="A71" s="4">
        <v>43930</v>
      </c>
      <c r="B71">
        <v>142</v>
      </c>
      <c r="C71" s="1">
        <v>138.6</v>
      </c>
      <c r="D71" s="7">
        <f t="shared" si="11"/>
        <v>-0.90989245875359026</v>
      </c>
      <c r="G71" s="4">
        <v>43930</v>
      </c>
      <c r="H71">
        <v>47</v>
      </c>
      <c r="I71" s="1">
        <f t="shared" si="1"/>
        <v>57.8</v>
      </c>
      <c r="J71" s="11">
        <f t="shared" si="12"/>
        <v>-0.97632428674814919</v>
      </c>
      <c r="M71" s="4">
        <v>43930</v>
      </c>
      <c r="N71" s="13">
        <v>6683.1466666666674</v>
      </c>
      <c r="O71" s="1">
        <f t="shared" si="3"/>
        <v>5920.1297935103239</v>
      </c>
    </row>
    <row r="72" spans="1:15" x14ac:dyDescent="0.4">
      <c r="A72" s="4">
        <v>43931</v>
      </c>
      <c r="B72">
        <v>156</v>
      </c>
      <c r="C72" s="1">
        <v>140.80000000000001</v>
      </c>
      <c r="D72" s="7">
        <f t="shared" si="11"/>
        <v>-0.90100861665887377</v>
      </c>
      <c r="G72" s="4">
        <v>43931</v>
      </c>
      <c r="H72">
        <v>67</v>
      </c>
      <c r="I72" s="1">
        <f t="shared" si="1"/>
        <v>59.7</v>
      </c>
      <c r="J72" s="11">
        <f t="shared" si="12"/>
        <v>-0.96624951515161694</v>
      </c>
      <c r="M72" s="4">
        <v>43931</v>
      </c>
      <c r="N72" s="13">
        <v>6683.1466666666674</v>
      </c>
      <c r="O72" s="1">
        <f t="shared" si="3"/>
        <v>5920.1297935103239</v>
      </c>
    </row>
    <row r="73" spans="1:15" x14ac:dyDescent="0.4">
      <c r="A73" s="4">
        <v>43932</v>
      </c>
      <c r="B73">
        <v>100</v>
      </c>
      <c r="C73" s="1">
        <v>134.1</v>
      </c>
      <c r="D73" s="7">
        <f>(B73-$E$6)/$E$6</f>
        <v>-0.90802248339294833</v>
      </c>
      <c r="G73" s="4">
        <v>43932</v>
      </c>
      <c r="H73">
        <v>31</v>
      </c>
      <c r="I73" s="1">
        <f t="shared" si="1"/>
        <v>57.8</v>
      </c>
      <c r="J73" s="11">
        <f>(H73-$K$38)/$K$38</f>
        <v>-0.96327014218009477</v>
      </c>
      <c r="M73" s="4">
        <v>43932</v>
      </c>
      <c r="N73" s="13">
        <v>2868.0623008849507</v>
      </c>
      <c r="O73" s="1">
        <f t="shared" si="3"/>
        <v>5538.6213569321526</v>
      </c>
    </row>
    <row r="74" spans="1:15" x14ac:dyDescent="0.4">
      <c r="A74" s="4">
        <v>43933</v>
      </c>
      <c r="B74">
        <v>76</v>
      </c>
      <c r="C74" s="1">
        <v>127.2</v>
      </c>
      <c r="D74" s="7">
        <f>(B74-$E$6)/$E$6</f>
        <v>-0.93009708737864072</v>
      </c>
      <c r="G74" s="4">
        <v>43933</v>
      </c>
      <c r="H74">
        <v>15</v>
      </c>
      <c r="I74" s="1">
        <f t="shared" si="1"/>
        <v>51.4</v>
      </c>
      <c r="J74" s="11">
        <f>(H74-$K$38)/$K$38</f>
        <v>-0.98222748815165872</v>
      </c>
      <c r="M74" s="4">
        <v>43933</v>
      </c>
      <c r="N74" s="13">
        <v>2868.0623008849507</v>
      </c>
      <c r="O74" s="1">
        <f t="shared" si="3"/>
        <v>5157.1129203539804</v>
      </c>
    </row>
    <row r="75" spans="1:15" x14ac:dyDescent="0.4">
      <c r="A75" s="4">
        <v>43934</v>
      </c>
      <c r="B75">
        <v>129</v>
      </c>
      <c r="C75" s="1">
        <v>123.5</v>
      </c>
      <c r="D75" s="7">
        <f>(B75-$E$5)/$E$5</f>
        <v>-0.91814174069868415</v>
      </c>
      <c r="G75" s="4">
        <v>43934</v>
      </c>
      <c r="H75">
        <v>35</v>
      </c>
      <c r="I75" s="1">
        <f t="shared" si="1"/>
        <v>48.6</v>
      </c>
      <c r="J75" s="11">
        <f>(H75-$K$37)/$K$37</f>
        <v>-0.98236914970606859</v>
      </c>
      <c r="M75" s="4">
        <v>43934</v>
      </c>
      <c r="N75" s="13">
        <v>6683.1466666666674</v>
      </c>
      <c r="O75" s="1">
        <f t="shared" si="3"/>
        <v>5157.1129203539804</v>
      </c>
    </row>
    <row r="76" spans="1:15" x14ac:dyDescent="0.4">
      <c r="A76" s="4">
        <v>43935</v>
      </c>
      <c r="B76">
        <v>157</v>
      </c>
      <c r="C76" s="1">
        <v>128.30000000000001</v>
      </c>
      <c r="D76" s="7">
        <f t="shared" ref="D76:D79" si="13">(B76-$E$5)/$E$5</f>
        <v>-0.90037405650925117</v>
      </c>
      <c r="G76" s="4">
        <v>43935</v>
      </c>
      <c r="H76">
        <v>43</v>
      </c>
      <c r="I76" s="1">
        <f t="shared" si="1"/>
        <v>48.4</v>
      </c>
      <c r="J76" s="11">
        <f t="shared" ref="J76:J79" si="14">(H76-$K$37)/$K$37</f>
        <v>-0.97833924106745562</v>
      </c>
      <c r="M76" s="4">
        <v>43935</v>
      </c>
      <c r="N76" s="13">
        <v>6683.1466666666674</v>
      </c>
      <c r="O76" s="1">
        <f t="shared" si="3"/>
        <v>5538.6213569321526</v>
      </c>
    </row>
    <row r="77" spans="1:15" x14ac:dyDescent="0.4">
      <c r="A77" s="4">
        <v>43936</v>
      </c>
      <c r="B77">
        <v>134</v>
      </c>
      <c r="C77" s="1">
        <v>133.30000000000001</v>
      </c>
      <c r="D77" s="7">
        <f t="shared" si="13"/>
        <v>-0.91496893995057105</v>
      </c>
      <c r="E77">
        <f>SUM(B71:B77)</f>
        <v>894</v>
      </c>
      <c r="F77" s="7">
        <f>(E77-E70)/E70</f>
        <v>-5.1961823966065745E-2</v>
      </c>
      <c r="G77" s="4">
        <v>43936</v>
      </c>
      <c r="H77">
        <v>43</v>
      </c>
      <c r="I77" s="1">
        <f t="shared" ref="I77:I140" si="15">SUM(H68:H77)/10</f>
        <v>45.9</v>
      </c>
      <c r="J77" s="11">
        <f t="shared" si="14"/>
        <v>-0.97833924106745562</v>
      </c>
      <c r="M77" s="4">
        <v>43936</v>
      </c>
      <c r="N77" s="13">
        <v>6683.1466666666674</v>
      </c>
      <c r="O77" s="1">
        <f t="shared" ref="O77:O140" si="16">SUM(N68:N77)/10</f>
        <v>5920.1297935103239</v>
      </c>
    </row>
    <row r="78" spans="1:15" x14ac:dyDescent="0.4">
      <c r="A78" s="4">
        <v>43937</v>
      </c>
      <c r="B78">
        <v>151</v>
      </c>
      <c r="C78" s="1">
        <v>131.1</v>
      </c>
      <c r="D78" s="7">
        <f t="shared" si="13"/>
        <v>-0.90418141740698688</v>
      </c>
      <c r="G78" s="4">
        <v>43937</v>
      </c>
      <c r="H78">
        <v>44</v>
      </c>
      <c r="I78" s="1">
        <f t="shared" si="15"/>
        <v>44.2</v>
      </c>
      <c r="J78" s="11">
        <f t="shared" si="14"/>
        <v>-0.97783550248762907</v>
      </c>
      <c r="M78" s="4">
        <v>43937</v>
      </c>
      <c r="N78" s="13">
        <v>6683.1466666666674</v>
      </c>
      <c r="O78" s="1">
        <f t="shared" si="16"/>
        <v>5920.1297935103239</v>
      </c>
    </row>
    <row r="79" spans="1:15" x14ac:dyDescent="0.4">
      <c r="A79" s="4">
        <v>43938</v>
      </c>
      <c r="B79">
        <v>177</v>
      </c>
      <c r="C79" s="1">
        <v>134.5</v>
      </c>
      <c r="D79" s="7">
        <f t="shared" si="13"/>
        <v>-0.8876828535167991</v>
      </c>
      <c r="G79" s="4">
        <v>43938</v>
      </c>
      <c r="H79">
        <v>45</v>
      </c>
      <c r="I79" s="1">
        <f t="shared" si="15"/>
        <v>42.7</v>
      </c>
      <c r="J79" s="11">
        <f t="shared" si="14"/>
        <v>-0.97733176390780241</v>
      </c>
      <c r="M79" s="4">
        <v>43938</v>
      </c>
      <c r="N79" s="13">
        <v>6683.1466666666674</v>
      </c>
      <c r="O79" s="1">
        <f t="shared" si="16"/>
        <v>5920.1297935103239</v>
      </c>
    </row>
    <row r="80" spans="1:15" x14ac:dyDescent="0.4">
      <c r="A80" s="4">
        <v>43939</v>
      </c>
      <c r="B80">
        <v>103</v>
      </c>
      <c r="C80" s="1">
        <v>132.5</v>
      </c>
      <c r="D80" s="7">
        <f>(B80-$E$6)/$E$6</f>
        <v>-0.90526315789473688</v>
      </c>
      <c r="G80" s="4">
        <v>43939</v>
      </c>
      <c r="H80">
        <v>31</v>
      </c>
      <c r="I80" s="1">
        <f t="shared" si="15"/>
        <v>40.1</v>
      </c>
      <c r="J80" s="11">
        <f>(H80-$K$38)/$K$38</f>
        <v>-0.96327014218009477</v>
      </c>
      <c r="M80" s="4">
        <v>43939</v>
      </c>
      <c r="N80" s="13">
        <v>2868.0623008849507</v>
      </c>
      <c r="O80" s="1">
        <f t="shared" si="16"/>
        <v>5538.6213569321526</v>
      </c>
    </row>
    <row r="81" spans="1:15" x14ac:dyDescent="0.4">
      <c r="A81" s="4">
        <v>43940</v>
      </c>
      <c r="B81">
        <v>108</v>
      </c>
      <c r="C81" s="1">
        <v>129.1</v>
      </c>
      <c r="D81" s="7">
        <f>(B81-$E$6)/$E$6</f>
        <v>-0.9006642820643842</v>
      </c>
      <c r="G81" s="4">
        <v>43940</v>
      </c>
      <c r="H81">
        <v>36</v>
      </c>
      <c r="I81" s="1">
        <f t="shared" si="15"/>
        <v>39</v>
      </c>
      <c r="J81" s="11">
        <f>(H81-$K$38)/$K$38</f>
        <v>-0.95734597156398105</v>
      </c>
      <c r="M81" s="4">
        <v>43940</v>
      </c>
      <c r="N81" s="13">
        <v>2868.0623008849507</v>
      </c>
      <c r="O81" s="1">
        <f t="shared" si="16"/>
        <v>5157.1129203539804</v>
      </c>
    </row>
    <row r="82" spans="1:15" x14ac:dyDescent="0.4">
      <c r="A82" s="4">
        <v>43941</v>
      </c>
      <c r="B82">
        <v>141</v>
      </c>
      <c r="C82" s="1">
        <v>127.6</v>
      </c>
      <c r="D82" s="7">
        <f>(B82-$E$5)/$E$5</f>
        <v>-0.91052701890321286</v>
      </c>
      <c r="G82" s="4">
        <v>43941</v>
      </c>
      <c r="H82">
        <v>58</v>
      </c>
      <c r="I82" s="1">
        <f t="shared" si="15"/>
        <v>38.1</v>
      </c>
      <c r="J82" s="11">
        <f>(H82-$K$37)/$K$37</f>
        <v>-0.97078316237005646</v>
      </c>
      <c r="M82" s="4">
        <v>43941</v>
      </c>
      <c r="N82" s="13">
        <v>6683.1466666666674</v>
      </c>
      <c r="O82" s="1">
        <f t="shared" si="16"/>
        <v>5157.1129203539804</v>
      </c>
    </row>
    <row r="83" spans="1:15" x14ac:dyDescent="0.4">
      <c r="A83" s="4">
        <v>43942</v>
      </c>
      <c r="B83">
        <v>90</v>
      </c>
      <c r="C83" s="1">
        <v>126.6</v>
      </c>
      <c r="D83" s="7">
        <f t="shared" ref="D83:D86" si="17">(B83-$E$5)/$E$5</f>
        <v>-0.94288958653396571</v>
      </c>
      <c r="G83" s="4">
        <v>43942</v>
      </c>
      <c r="H83">
        <v>22</v>
      </c>
      <c r="I83" s="1">
        <f t="shared" si="15"/>
        <v>37.200000000000003</v>
      </c>
      <c r="J83" s="11">
        <f t="shared" ref="J83:J86" si="18">(H83-$K$37)/$K$37</f>
        <v>-0.98891775124381454</v>
      </c>
      <c r="M83" s="4">
        <v>43942</v>
      </c>
      <c r="N83" s="13">
        <v>6683.1466666666674</v>
      </c>
      <c r="O83" s="1">
        <f t="shared" si="16"/>
        <v>5538.6213569321526</v>
      </c>
    </row>
    <row r="84" spans="1:15" x14ac:dyDescent="0.4">
      <c r="A84" s="4">
        <v>43943</v>
      </c>
      <c r="B84">
        <v>139</v>
      </c>
      <c r="C84" s="1">
        <v>132.9</v>
      </c>
      <c r="D84" s="7">
        <f t="shared" si="17"/>
        <v>-0.91179613920245806</v>
      </c>
      <c r="E84">
        <f>SUM(B78:B84)</f>
        <v>909</v>
      </c>
      <c r="F84" s="7">
        <f>(E84-E77)/E77</f>
        <v>1.6778523489932886E-2</v>
      </c>
      <c r="G84" s="4">
        <v>43943</v>
      </c>
      <c r="H84">
        <v>42</v>
      </c>
      <c r="I84" s="1">
        <f t="shared" si="15"/>
        <v>39.9</v>
      </c>
      <c r="J84" s="11">
        <f t="shared" si="18"/>
        <v>-0.97884297964728229</v>
      </c>
      <c r="M84" s="4">
        <v>43943</v>
      </c>
      <c r="N84" s="13">
        <v>6683.1466666666674</v>
      </c>
      <c r="O84" s="1">
        <f t="shared" si="16"/>
        <v>5920.1297935103239</v>
      </c>
    </row>
    <row r="85" spans="1:15" x14ac:dyDescent="0.4">
      <c r="A85" s="4">
        <v>43944</v>
      </c>
      <c r="B85">
        <v>122</v>
      </c>
      <c r="C85" s="1">
        <v>132.19999999999999</v>
      </c>
      <c r="D85" s="7">
        <f t="shared" si="17"/>
        <v>-0.92258366174604234</v>
      </c>
      <c r="G85" s="4">
        <v>43944</v>
      </c>
      <c r="H85">
        <v>50</v>
      </c>
      <c r="I85" s="1">
        <f t="shared" si="15"/>
        <v>41.4</v>
      </c>
      <c r="J85" s="11">
        <f t="shared" si="18"/>
        <v>-0.97481307100866932</v>
      </c>
      <c r="M85" s="4">
        <v>43944</v>
      </c>
      <c r="N85" s="13">
        <v>6683.1466666666674</v>
      </c>
      <c r="O85" s="1">
        <f t="shared" si="16"/>
        <v>5920.1297935103239</v>
      </c>
    </row>
    <row r="86" spans="1:15" x14ac:dyDescent="0.4">
      <c r="A86" s="4">
        <v>43945</v>
      </c>
      <c r="B86">
        <v>122</v>
      </c>
      <c r="C86" s="1">
        <v>128.69999999999999</v>
      </c>
      <c r="D86" s="7">
        <f t="shared" si="17"/>
        <v>-0.92258366174604234</v>
      </c>
      <c r="G86" s="4">
        <v>43945</v>
      </c>
      <c r="H86">
        <v>46</v>
      </c>
      <c r="I86" s="1">
        <f t="shared" si="15"/>
        <v>41.7</v>
      </c>
      <c r="J86" s="11">
        <f t="shared" si="18"/>
        <v>-0.97682802532797575</v>
      </c>
      <c r="M86" s="4">
        <v>43945</v>
      </c>
      <c r="N86" s="13">
        <v>6683.1466666666674</v>
      </c>
      <c r="O86" s="1">
        <f t="shared" si="16"/>
        <v>5920.1297935103239</v>
      </c>
    </row>
    <row r="87" spans="1:15" x14ac:dyDescent="0.4">
      <c r="A87" s="4">
        <v>43946</v>
      </c>
      <c r="B87">
        <v>104</v>
      </c>
      <c r="C87" s="1">
        <v>125.7</v>
      </c>
      <c r="D87" s="7">
        <f>(B87-$E$6)/$E$6</f>
        <v>-0.90434338272866632</v>
      </c>
      <c r="G87" s="4">
        <v>43946</v>
      </c>
      <c r="H87">
        <v>31</v>
      </c>
      <c r="I87" s="1">
        <f t="shared" si="15"/>
        <v>40.5</v>
      </c>
      <c r="J87" s="11">
        <f>(H87-$K$38)/$K$38</f>
        <v>-0.96327014218009477</v>
      </c>
      <c r="M87" s="4">
        <v>43946</v>
      </c>
      <c r="N87" s="13">
        <v>2868.0623008849507</v>
      </c>
      <c r="O87" s="1">
        <f t="shared" si="16"/>
        <v>5538.6213569321526</v>
      </c>
    </row>
    <row r="88" spans="1:15" x14ac:dyDescent="0.4">
      <c r="A88" s="4">
        <v>43947</v>
      </c>
      <c r="B88">
        <v>74</v>
      </c>
      <c r="C88" s="1">
        <v>118</v>
      </c>
      <c r="D88" s="7">
        <f>(B88-$E$6)/$E$6</f>
        <v>-0.93193663771078183</v>
      </c>
      <c r="G88" s="4">
        <v>43947</v>
      </c>
      <c r="H88">
        <v>38</v>
      </c>
      <c r="I88" s="1">
        <f t="shared" si="15"/>
        <v>39.9</v>
      </c>
      <c r="J88" s="11">
        <f>(H88-$K$38)/$K$38</f>
        <v>-0.95497630331753558</v>
      </c>
      <c r="M88" s="4">
        <v>43947</v>
      </c>
      <c r="N88" s="13">
        <v>2868.0623008849507</v>
      </c>
      <c r="O88" s="1">
        <f t="shared" si="16"/>
        <v>5157.1129203539804</v>
      </c>
    </row>
    <row r="89" spans="1:15" x14ac:dyDescent="0.4">
      <c r="A89" s="4">
        <v>43948</v>
      </c>
      <c r="B89">
        <v>108</v>
      </c>
      <c r="C89" s="1">
        <v>111.1</v>
      </c>
      <c r="D89" s="7">
        <f>(B89-$E$5)/$E$5</f>
        <v>-0.93146750384075883</v>
      </c>
      <c r="G89" s="4">
        <v>43948</v>
      </c>
      <c r="H89">
        <v>23</v>
      </c>
      <c r="I89" s="1">
        <f t="shared" si="15"/>
        <v>37.700000000000003</v>
      </c>
      <c r="J89" s="11">
        <f>(H89-$K$37)/$K$37</f>
        <v>-0.98841401266398787</v>
      </c>
      <c r="M89" s="4">
        <v>43948</v>
      </c>
      <c r="N89" s="13">
        <v>6683.1466666666674</v>
      </c>
      <c r="O89" s="1">
        <f t="shared" si="16"/>
        <v>5157.1129203539804</v>
      </c>
    </row>
    <row r="90" spans="1:15" x14ac:dyDescent="0.4">
      <c r="A90" s="4">
        <v>43949</v>
      </c>
      <c r="B90">
        <v>125</v>
      </c>
      <c r="C90" s="1">
        <v>113.3</v>
      </c>
      <c r="D90" s="7">
        <f t="shared" ref="D90:D93" si="19">(B90-$E$5)/$E$5</f>
        <v>-0.92067998129717454</v>
      </c>
      <c r="G90" s="4">
        <v>43949</v>
      </c>
      <c r="H90">
        <v>37</v>
      </c>
      <c r="I90" s="1">
        <f t="shared" si="15"/>
        <v>38.299999999999997</v>
      </c>
      <c r="J90" s="11">
        <f t="shared" ref="J90:J93" si="20">(H90-$K$37)/$K$37</f>
        <v>-0.98136167254641526</v>
      </c>
      <c r="M90" s="4">
        <v>43949</v>
      </c>
      <c r="N90" s="13">
        <v>6683.1466666666674</v>
      </c>
      <c r="O90" s="1">
        <f t="shared" si="16"/>
        <v>5538.6213569321526</v>
      </c>
    </row>
    <row r="91" spans="1:15" x14ac:dyDescent="0.4">
      <c r="A91" s="4">
        <v>43950</v>
      </c>
      <c r="B91">
        <v>134</v>
      </c>
      <c r="C91" s="1">
        <v>115.9</v>
      </c>
      <c r="D91" s="7">
        <f t="shared" si="19"/>
        <v>-0.91496893995057105</v>
      </c>
      <c r="E91">
        <f>SUM(B85:B91)</f>
        <v>789</v>
      </c>
      <c r="F91" s="7">
        <f>(E91-E84)/E84</f>
        <v>-0.132013201320132</v>
      </c>
      <c r="G91" s="4">
        <v>43950</v>
      </c>
      <c r="H91">
        <v>7</v>
      </c>
      <c r="I91" s="1">
        <f t="shared" si="15"/>
        <v>35.4</v>
      </c>
      <c r="J91" s="11">
        <f t="shared" si="20"/>
        <v>-0.9964738299412137</v>
      </c>
      <c r="M91" s="4">
        <v>43950</v>
      </c>
      <c r="N91" s="13">
        <v>6683.1466666666674</v>
      </c>
      <c r="O91" s="1">
        <f t="shared" si="16"/>
        <v>5920.1297935103239</v>
      </c>
    </row>
    <row r="92" spans="1:15" x14ac:dyDescent="0.4">
      <c r="A92" s="4">
        <v>43951</v>
      </c>
      <c r="B92">
        <v>105</v>
      </c>
      <c r="C92" s="1">
        <v>112.3</v>
      </c>
      <c r="D92" s="7">
        <f t="shared" si="19"/>
        <v>-0.93337118428962662</v>
      </c>
      <c r="G92" s="4">
        <v>43951</v>
      </c>
      <c r="H92">
        <v>0</v>
      </c>
      <c r="I92" s="1">
        <f t="shared" si="15"/>
        <v>29.6</v>
      </c>
      <c r="J92" s="11">
        <f t="shared" si="20"/>
        <v>-1</v>
      </c>
      <c r="M92" s="4">
        <v>43951</v>
      </c>
      <c r="N92" s="13">
        <v>6683.1466666666674</v>
      </c>
      <c r="O92" s="1">
        <f t="shared" si="16"/>
        <v>5920.1297935103239</v>
      </c>
    </row>
    <row r="93" spans="1:15" x14ac:dyDescent="0.4">
      <c r="A93" s="4">
        <v>43952</v>
      </c>
      <c r="B93">
        <v>182</v>
      </c>
      <c r="C93" s="1">
        <v>121.5</v>
      </c>
      <c r="D93" s="7">
        <f t="shared" si="19"/>
        <v>-0.88451005276868611</v>
      </c>
      <c r="G93" s="4">
        <v>43952</v>
      </c>
      <c r="H93">
        <v>52</v>
      </c>
      <c r="I93" s="1">
        <f t="shared" si="15"/>
        <v>32.6</v>
      </c>
      <c r="J93" s="11">
        <f t="shared" si="20"/>
        <v>-0.9738055938490161</v>
      </c>
      <c r="M93" s="4">
        <v>43952</v>
      </c>
      <c r="N93" s="13">
        <v>6683.1466666666674</v>
      </c>
      <c r="O93" s="1">
        <f t="shared" si="16"/>
        <v>5920.1297935103239</v>
      </c>
    </row>
    <row r="94" spans="1:15" x14ac:dyDescent="0.4">
      <c r="A94" s="4">
        <v>43953</v>
      </c>
      <c r="B94">
        <v>143</v>
      </c>
      <c r="C94" s="1">
        <v>121.9</v>
      </c>
      <c r="D94" s="7">
        <f>(B94-$E$6)/$E$6</f>
        <v>-0.86847215125191624</v>
      </c>
      <c r="G94" s="4">
        <v>43953</v>
      </c>
      <c r="H94">
        <v>53</v>
      </c>
      <c r="I94" s="1">
        <f t="shared" si="15"/>
        <v>33.700000000000003</v>
      </c>
      <c r="J94" s="11">
        <f>(H94-$K$38)/$K$38</f>
        <v>-0.9372037914691943</v>
      </c>
      <c r="M94" s="4">
        <v>43953</v>
      </c>
      <c r="N94" s="13">
        <v>2868.0623008849507</v>
      </c>
      <c r="O94" s="1">
        <f t="shared" si="16"/>
        <v>5538.6213569321526</v>
      </c>
    </row>
    <row r="95" spans="1:15" x14ac:dyDescent="0.4">
      <c r="A95" s="4">
        <v>43954</v>
      </c>
      <c r="B95">
        <v>91</v>
      </c>
      <c r="C95" s="1">
        <v>118.8</v>
      </c>
      <c r="D95" s="7">
        <f>(B95-$E$6)/$E$6</f>
        <v>-0.91630045988758302</v>
      </c>
      <c r="G95" s="4">
        <v>43954</v>
      </c>
      <c r="H95">
        <v>24</v>
      </c>
      <c r="I95" s="1">
        <f t="shared" si="15"/>
        <v>31.1</v>
      </c>
      <c r="J95" s="11">
        <f>(H95-$K$38)/$K$38</f>
        <v>-0.97156398104265407</v>
      </c>
      <c r="M95" s="4">
        <v>43954</v>
      </c>
      <c r="N95" s="13">
        <v>2868.0623008849507</v>
      </c>
      <c r="O95" s="1">
        <f t="shared" si="16"/>
        <v>5157.1129203539804</v>
      </c>
    </row>
    <row r="96" spans="1:15" x14ac:dyDescent="0.4">
      <c r="A96" s="4">
        <v>43955</v>
      </c>
      <c r="B96">
        <v>175</v>
      </c>
      <c r="C96" s="1">
        <v>124.1</v>
      </c>
      <c r="D96" s="7">
        <f>(B96-$E$5)/$E$5</f>
        <v>-0.88895197381604429</v>
      </c>
      <c r="G96" s="4">
        <v>43955</v>
      </c>
      <c r="H96">
        <v>55</v>
      </c>
      <c r="I96" s="1">
        <f t="shared" si="15"/>
        <v>32</v>
      </c>
      <c r="J96" s="11">
        <f>(H96-$K$37)/$K$37</f>
        <v>-0.97229437810953623</v>
      </c>
      <c r="M96" s="4">
        <v>43955</v>
      </c>
      <c r="N96" s="13">
        <v>6683.1466666666674</v>
      </c>
      <c r="O96" s="1">
        <f t="shared" si="16"/>
        <v>5157.1129203539804</v>
      </c>
    </row>
    <row r="97" spans="1:15" x14ac:dyDescent="0.4">
      <c r="A97" s="4">
        <v>43956</v>
      </c>
      <c r="B97">
        <v>165</v>
      </c>
      <c r="C97" s="1">
        <v>130.19999999999999</v>
      </c>
      <c r="D97" s="7">
        <f t="shared" ref="D97:D100" si="21">(B97-$E$5)/$E$5</f>
        <v>-0.89529757531227039</v>
      </c>
      <c r="G97" s="4">
        <v>43956</v>
      </c>
      <c r="H97">
        <v>66</v>
      </c>
      <c r="I97" s="1">
        <f t="shared" si="15"/>
        <v>35.5</v>
      </c>
      <c r="J97" s="11">
        <f t="shared" ref="J97:J100" si="22">(H97-$K$37)/$K$37</f>
        <v>-0.9667532537314435</v>
      </c>
      <c r="M97" s="4">
        <v>43956</v>
      </c>
      <c r="N97" s="13">
        <v>6683.1466666666674</v>
      </c>
      <c r="O97" s="1">
        <f t="shared" si="16"/>
        <v>5538.6213569321526</v>
      </c>
    </row>
    <row r="98" spans="1:15" x14ac:dyDescent="0.4">
      <c r="A98" s="4">
        <v>43957</v>
      </c>
      <c r="B98">
        <v>160</v>
      </c>
      <c r="C98" s="1">
        <v>138.80000000000001</v>
      </c>
      <c r="D98" s="7">
        <f t="shared" si="21"/>
        <v>-0.89847037606038338</v>
      </c>
      <c r="E98">
        <f>SUM(B92:B98)</f>
        <v>1021</v>
      </c>
      <c r="F98" s="7">
        <f>(E98-E91)/E91</f>
        <v>0.29404309252217997</v>
      </c>
      <c r="G98" s="4">
        <v>43957</v>
      </c>
      <c r="H98">
        <v>34</v>
      </c>
      <c r="I98" s="1">
        <f t="shared" si="15"/>
        <v>35.1</v>
      </c>
      <c r="J98" s="11">
        <f t="shared" si="22"/>
        <v>-0.98287288828589514</v>
      </c>
      <c r="M98" s="4">
        <v>43957</v>
      </c>
      <c r="N98" s="13">
        <v>6683.1466666666674</v>
      </c>
      <c r="O98" s="1">
        <f t="shared" si="16"/>
        <v>5920.1297935103239</v>
      </c>
    </row>
    <row r="99" spans="1:15" x14ac:dyDescent="0.4">
      <c r="A99" s="4">
        <v>43958</v>
      </c>
      <c r="B99">
        <v>181</v>
      </c>
      <c r="C99" s="1">
        <v>146.1</v>
      </c>
      <c r="D99" s="7">
        <f t="shared" si="21"/>
        <v>-0.8851446129183087</v>
      </c>
      <c r="G99" s="4">
        <v>43958</v>
      </c>
      <c r="H99">
        <v>75</v>
      </c>
      <c r="I99" s="1">
        <f t="shared" si="15"/>
        <v>40.299999999999997</v>
      </c>
      <c r="J99" s="11">
        <f t="shared" si="22"/>
        <v>-0.96221960651300398</v>
      </c>
      <c r="M99" s="4">
        <v>43958</v>
      </c>
      <c r="N99" s="13">
        <v>6683.1466666666674</v>
      </c>
      <c r="O99" s="1">
        <f t="shared" si="16"/>
        <v>5920.1297935103239</v>
      </c>
    </row>
    <row r="100" spans="1:15" x14ac:dyDescent="0.4">
      <c r="A100" s="4">
        <v>43959</v>
      </c>
      <c r="B100">
        <v>188</v>
      </c>
      <c r="C100" s="1">
        <v>152.4</v>
      </c>
      <c r="D100" s="7">
        <f t="shared" si="21"/>
        <v>-0.88070269187095052</v>
      </c>
      <c r="G100" s="4">
        <v>43959</v>
      </c>
      <c r="H100">
        <v>49</v>
      </c>
      <c r="I100" s="1">
        <f t="shared" si="15"/>
        <v>41.5</v>
      </c>
      <c r="J100" s="11">
        <f t="shared" si="22"/>
        <v>-0.97531680958849598</v>
      </c>
      <c r="M100" s="4">
        <v>43959</v>
      </c>
      <c r="N100" s="13">
        <v>6683.1466666666674</v>
      </c>
      <c r="O100" s="1">
        <f t="shared" si="16"/>
        <v>5920.1297935103239</v>
      </c>
    </row>
    <row r="101" spans="1:15" x14ac:dyDescent="0.4">
      <c r="A101" s="4">
        <v>43960</v>
      </c>
      <c r="B101">
        <v>143</v>
      </c>
      <c r="C101" s="1">
        <v>153.30000000000001</v>
      </c>
      <c r="D101" s="7">
        <f>(B101-$E$6)/$E$6</f>
        <v>-0.86847215125191624</v>
      </c>
      <c r="G101" s="4">
        <v>43960</v>
      </c>
      <c r="H101">
        <v>46</v>
      </c>
      <c r="I101" s="1">
        <f t="shared" si="15"/>
        <v>45.4</v>
      </c>
      <c r="J101" s="11">
        <f>(H101-$K$38)/$K$38</f>
        <v>-0.9454976303317536</v>
      </c>
      <c r="M101" s="4">
        <v>43960</v>
      </c>
      <c r="N101" s="13">
        <v>2868.0623008849507</v>
      </c>
      <c r="O101" s="1">
        <f t="shared" si="16"/>
        <v>5538.6213569321526</v>
      </c>
    </row>
    <row r="102" spans="1:15" x14ac:dyDescent="0.4">
      <c r="A102" s="4">
        <v>43961</v>
      </c>
      <c r="B102">
        <v>98</v>
      </c>
      <c r="C102" s="1">
        <v>152.6</v>
      </c>
      <c r="D102" s="7">
        <f>(B102-$E$6)/$E$6</f>
        <v>-0.90986203372508945</v>
      </c>
      <c r="G102" s="4">
        <v>43961</v>
      </c>
      <c r="H102">
        <v>63</v>
      </c>
      <c r="I102" s="1">
        <f t="shared" si="15"/>
        <v>51.7</v>
      </c>
      <c r="J102" s="11">
        <f>(H102-$K$38)/$K$38</f>
        <v>-0.92535545023696686</v>
      </c>
      <c r="M102" s="4">
        <v>43961</v>
      </c>
      <c r="N102" s="13">
        <v>2868.0623008849507</v>
      </c>
      <c r="O102" s="1">
        <f t="shared" si="16"/>
        <v>5157.1129203539804</v>
      </c>
    </row>
    <row r="103" spans="1:15" x14ac:dyDescent="0.4">
      <c r="A103" s="4">
        <v>43962</v>
      </c>
      <c r="B103">
        <v>152</v>
      </c>
      <c r="C103" s="1">
        <v>149.6</v>
      </c>
      <c r="D103" s="7">
        <f>(B103-$E$5)/$E$5</f>
        <v>-0.90354685725736428</v>
      </c>
      <c r="G103" s="4">
        <v>43962</v>
      </c>
      <c r="H103">
        <v>43</v>
      </c>
      <c r="I103" s="1">
        <f t="shared" si="15"/>
        <v>50.8</v>
      </c>
      <c r="J103" s="11">
        <f>(H103-$K$37)/$K$37</f>
        <v>-0.97833924106745562</v>
      </c>
      <c r="M103" s="4">
        <v>43962</v>
      </c>
      <c r="N103" s="13">
        <v>6683.1466666666674</v>
      </c>
      <c r="O103" s="1">
        <f t="shared" si="16"/>
        <v>5157.1129203539804</v>
      </c>
    </row>
    <row r="104" spans="1:15" x14ac:dyDescent="0.4">
      <c r="A104" s="4">
        <v>43963</v>
      </c>
      <c r="B104">
        <v>174</v>
      </c>
      <c r="C104" s="1">
        <v>152.69999999999999</v>
      </c>
      <c r="D104" s="7">
        <f t="shared" ref="D104:D107" si="23">(B104-$E$5)/$E$5</f>
        <v>-0.889586533965667</v>
      </c>
      <c r="G104" s="4">
        <v>43963</v>
      </c>
      <c r="H104">
        <v>54</v>
      </c>
      <c r="I104" s="1">
        <f t="shared" si="15"/>
        <v>50.9</v>
      </c>
      <c r="J104" s="11">
        <f t="shared" ref="J104:J107" si="24">(H104-$K$37)/$K$37</f>
        <v>-0.97279811668936289</v>
      </c>
      <c r="M104" s="4">
        <v>43963</v>
      </c>
      <c r="N104" s="13">
        <v>6683.1466666666674</v>
      </c>
      <c r="O104" s="1">
        <f t="shared" si="16"/>
        <v>5538.6213569321526</v>
      </c>
    </row>
    <row r="105" spans="1:15" x14ac:dyDescent="0.4">
      <c r="A105" s="4">
        <v>43964</v>
      </c>
      <c r="B105">
        <v>158</v>
      </c>
      <c r="C105" s="1">
        <v>159.4</v>
      </c>
      <c r="D105" s="7">
        <f t="shared" si="23"/>
        <v>-0.89973949635962858</v>
      </c>
      <c r="E105">
        <f>SUM(B99:B105)</f>
        <v>1094</v>
      </c>
      <c r="F105" s="7">
        <f>(E105-E98)/E98</f>
        <v>7.1498530852105779E-2</v>
      </c>
      <c r="G105" s="4">
        <v>43964</v>
      </c>
      <c r="H105">
        <v>6</v>
      </c>
      <c r="I105" s="1">
        <f t="shared" si="15"/>
        <v>49.1</v>
      </c>
      <c r="J105" s="11">
        <f t="shared" si="24"/>
        <v>-0.99697756852104036</v>
      </c>
      <c r="M105" s="4">
        <v>43964</v>
      </c>
      <c r="N105" s="13">
        <v>6683.1466666666674</v>
      </c>
      <c r="O105" s="1">
        <f t="shared" si="16"/>
        <v>5920.1297935103239</v>
      </c>
    </row>
    <row r="106" spans="1:15" x14ac:dyDescent="0.4">
      <c r="A106" s="4">
        <v>43965</v>
      </c>
      <c r="B106">
        <v>176</v>
      </c>
      <c r="C106" s="1">
        <v>159.5</v>
      </c>
      <c r="D106" s="7">
        <f t="shared" si="23"/>
        <v>-0.8883174136664217</v>
      </c>
      <c r="G106" s="4">
        <v>43965</v>
      </c>
      <c r="H106">
        <v>46</v>
      </c>
      <c r="I106" s="1">
        <f t="shared" si="15"/>
        <v>48.2</v>
      </c>
      <c r="J106" s="11">
        <f t="shared" si="24"/>
        <v>-0.97682802532797575</v>
      </c>
      <c r="M106" s="4">
        <v>43965</v>
      </c>
      <c r="N106" s="13">
        <v>6683.1466666666674</v>
      </c>
      <c r="O106" s="1">
        <f t="shared" si="16"/>
        <v>5920.1297935103239</v>
      </c>
    </row>
    <row r="107" spans="1:15" x14ac:dyDescent="0.4">
      <c r="A107" s="4">
        <v>43966</v>
      </c>
      <c r="B107">
        <v>205</v>
      </c>
      <c r="C107" s="1">
        <v>163.5</v>
      </c>
      <c r="D107" s="7">
        <f t="shared" si="23"/>
        <v>-0.86991516932736623</v>
      </c>
      <c r="G107" s="4">
        <v>43966</v>
      </c>
      <c r="H107">
        <v>37</v>
      </c>
      <c r="I107" s="1">
        <f t="shared" si="15"/>
        <v>45.3</v>
      </c>
      <c r="J107" s="11">
        <f t="shared" si="24"/>
        <v>-0.98136167254641526</v>
      </c>
      <c r="M107" s="4">
        <v>43966</v>
      </c>
      <c r="N107" s="13">
        <v>6683.1466666666674</v>
      </c>
      <c r="O107" s="1">
        <f t="shared" si="16"/>
        <v>5920.1297935103239</v>
      </c>
    </row>
    <row r="108" spans="1:15" x14ac:dyDescent="0.4">
      <c r="A108" s="4">
        <v>43967</v>
      </c>
      <c r="B108">
        <v>147</v>
      </c>
      <c r="C108" s="1">
        <v>162.19999999999999</v>
      </c>
      <c r="D108" s="7">
        <f>(B108-$E$6)/$E$6</f>
        <v>-0.86479305058763412</v>
      </c>
      <c r="G108" s="4">
        <v>43967</v>
      </c>
      <c r="H108">
        <v>40</v>
      </c>
      <c r="I108" s="1">
        <f t="shared" si="15"/>
        <v>45.9</v>
      </c>
      <c r="J108" s="11">
        <f>(H108-$K$38)/$K$38</f>
        <v>-0.95260663507109</v>
      </c>
      <c r="M108" s="4">
        <v>43967</v>
      </c>
      <c r="N108" s="13">
        <v>2868.0623008849507</v>
      </c>
      <c r="O108" s="1">
        <f t="shared" si="16"/>
        <v>5538.6213569321526</v>
      </c>
    </row>
    <row r="109" spans="1:15" x14ac:dyDescent="0.4">
      <c r="A109" s="4">
        <v>43968</v>
      </c>
      <c r="B109">
        <v>117</v>
      </c>
      <c r="C109" s="1">
        <v>155.80000000000001</v>
      </c>
      <c r="D109" s="7">
        <f>(B109-$E$6)/$E$6</f>
        <v>-0.89238630556974963</v>
      </c>
      <c r="G109" s="4">
        <v>43968</v>
      </c>
      <c r="H109">
        <v>42</v>
      </c>
      <c r="I109" s="1">
        <f t="shared" si="15"/>
        <v>42.6</v>
      </c>
      <c r="J109" s="11">
        <f>(H109-$K$38)/$K$38</f>
        <v>-0.95023696682464454</v>
      </c>
      <c r="M109" s="4">
        <v>43968</v>
      </c>
      <c r="N109" s="13">
        <v>2868.0623008849507</v>
      </c>
      <c r="O109" s="1">
        <f t="shared" si="16"/>
        <v>5157.1129203539804</v>
      </c>
    </row>
    <row r="110" spans="1:15" x14ac:dyDescent="0.4">
      <c r="A110" s="4">
        <v>43969</v>
      </c>
      <c r="B110">
        <v>171</v>
      </c>
      <c r="C110" s="1">
        <v>154.1</v>
      </c>
      <c r="D110" s="7">
        <f>(B110-$E$5)/$E$5</f>
        <v>-0.8914902144145348</v>
      </c>
      <c r="G110" s="4">
        <v>43969</v>
      </c>
      <c r="H110">
        <v>61</v>
      </c>
      <c r="I110" s="1">
        <f t="shared" si="15"/>
        <v>43.8</v>
      </c>
      <c r="J110" s="11">
        <f>(H110-$K$37)/$K$37</f>
        <v>-0.96927194663057659</v>
      </c>
      <c r="M110" s="4">
        <v>43969</v>
      </c>
      <c r="N110" s="13">
        <v>6683.1466666666674</v>
      </c>
      <c r="O110" s="1">
        <f t="shared" si="16"/>
        <v>5157.1129203539804</v>
      </c>
    </row>
    <row r="111" spans="1:15" x14ac:dyDescent="0.4">
      <c r="A111" s="4">
        <v>43970</v>
      </c>
      <c r="B111">
        <v>161</v>
      </c>
      <c r="C111" s="1">
        <v>155.9</v>
      </c>
      <c r="D111" s="7">
        <f t="shared" ref="D111:D114" si="25">(B111-$E$5)/$E$5</f>
        <v>-0.89783581591076078</v>
      </c>
      <c r="G111" s="4">
        <v>43970</v>
      </c>
      <c r="H111">
        <v>53</v>
      </c>
      <c r="I111" s="1">
        <f t="shared" si="15"/>
        <v>44.5</v>
      </c>
      <c r="J111" s="11">
        <f t="shared" ref="J111:J114" si="26">(H111-$K$37)/$K$37</f>
        <v>-0.97330185526918955</v>
      </c>
      <c r="M111" s="4">
        <v>43970</v>
      </c>
      <c r="N111" s="13">
        <v>6683.1466666666674</v>
      </c>
      <c r="O111" s="1">
        <f t="shared" si="16"/>
        <v>5538.6213569321526</v>
      </c>
    </row>
    <row r="112" spans="1:15" x14ac:dyDescent="0.4">
      <c r="A112" s="4">
        <v>43971</v>
      </c>
      <c r="B112">
        <v>168</v>
      </c>
      <c r="C112" s="1">
        <v>162.9</v>
      </c>
      <c r="D112" s="7">
        <f t="shared" si="25"/>
        <v>-0.89339389486340259</v>
      </c>
      <c r="E112">
        <f>SUM(B106:B112)</f>
        <v>1145</v>
      </c>
      <c r="F112" s="7">
        <f>(E112-E105)/E105</f>
        <v>4.6617915904936018E-2</v>
      </c>
      <c r="G112" s="4">
        <v>43971</v>
      </c>
      <c r="H112">
        <v>67</v>
      </c>
      <c r="I112" s="1">
        <f t="shared" si="15"/>
        <v>44.9</v>
      </c>
      <c r="J112" s="11">
        <f t="shared" si="26"/>
        <v>-0.96624951515161694</v>
      </c>
      <c r="M112" s="4">
        <v>43971</v>
      </c>
      <c r="N112" s="13">
        <v>6683.1466666666674</v>
      </c>
      <c r="O112" s="1">
        <f t="shared" si="16"/>
        <v>5920.1297935103239</v>
      </c>
    </row>
    <row r="113" spans="1:15" x14ac:dyDescent="0.4">
      <c r="A113" s="4">
        <v>43972</v>
      </c>
      <c r="B113">
        <v>187</v>
      </c>
      <c r="C113" s="1">
        <v>166.4</v>
      </c>
      <c r="D113" s="7">
        <f t="shared" si="25"/>
        <v>-0.88133725202057311</v>
      </c>
      <c r="G113" s="4">
        <v>43972</v>
      </c>
      <c r="H113">
        <v>59</v>
      </c>
      <c r="I113" s="1">
        <f t="shared" si="15"/>
        <v>46.5</v>
      </c>
      <c r="J113" s="11">
        <f t="shared" si="26"/>
        <v>-0.9702794237902298</v>
      </c>
      <c r="M113" s="4">
        <v>43972</v>
      </c>
      <c r="N113" s="13">
        <v>6683.1466666666674</v>
      </c>
      <c r="O113" s="1">
        <f t="shared" si="16"/>
        <v>5920.1297935103239</v>
      </c>
    </row>
    <row r="114" spans="1:15" x14ac:dyDescent="0.4">
      <c r="A114" s="4">
        <v>43973</v>
      </c>
      <c r="B114">
        <v>259</v>
      </c>
      <c r="C114" s="1">
        <v>174.9</v>
      </c>
      <c r="D114" s="7">
        <f t="shared" si="25"/>
        <v>-0.83564892124774559</v>
      </c>
      <c r="G114" s="4">
        <v>43973</v>
      </c>
      <c r="H114">
        <v>16</v>
      </c>
      <c r="I114" s="1">
        <f t="shared" si="15"/>
        <v>42.7</v>
      </c>
      <c r="J114" s="11">
        <f t="shared" si="26"/>
        <v>-0.99194018272277418</v>
      </c>
      <c r="M114" s="4">
        <v>43973</v>
      </c>
      <c r="N114" s="13">
        <v>6683.1466666666674</v>
      </c>
      <c r="O114" s="1">
        <f t="shared" si="16"/>
        <v>5920.1297935103239</v>
      </c>
    </row>
    <row r="115" spans="1:15" x14ac:dyDescent="0.4">
      <c r="A115" s="4">
        <v>43974</v>
      </c>
      <c r="B115">
        <v>168</v>
      </c>
      <c r="C115" s="1">
        <v>175.9</v>
      </c>
      <c r="D115" s="7">
        <f>(B115-$E$6)/$E$6</f>
        <v>-0.84547777210015329</v>
      </c>
      <c r="G115" s="4">
        <v>43974</v>
      </c>
      <c r="H115">
        <v>44</v>
      </c>
      <c r="I115" s="1">
        <f t="shared" si="15"/>
        <v>46.5</v>
      </c>
      <c r="J115" s="11">
        <f>(H115-$K$38)/$K$38</f>
        <v>-0.94786729857819907</v>
      </c>
      <c r="M115" s="4">
        <v>43974</v>
      </c>
      <c r="N115" s="13">
        <v>2868.0623008849507</v>
      </c>
      <c r="O115" s="1">
        <f t="shared" si="16"/>
        <v>5538.6213569321526</v>
      </c>
    </row>
    <row r="116" spans="1:15" x14ac:dyDescent="0.4">
      <c r="A116" s="4">
        <v>43975</v>
      </c>
      <c r="B116">
        <v>143</v>
      </c>
      <c r="C116" s="1">
        <v>172.6</v>
      </c>
      <c r="D116" s="7">
        <f>(B116-$E$6)/$E$6</f>
        <v>-0.86847215125191624</v>
      </c>
      <c r="G116" s="4">
        <v>43975</v>
      </c>
      <c r="H116">
        <v>28</v>
      </c>
      <c r="I116" s="1">
        <f t="shared" si="15"/>
        <v>44.7</v>
      </c>
      <c r="J116" s="11">
        <f>(H116-$K$38)/$K$38</f>
        <v>-0.96682464454976302</v>
      </c>
      <c r="M116" s="4">
        <v>43975</v>
      </c>
      <c r="N116" s="13">
        <v>2868.0623008849507</v>
      </c>
      <c r="O116" s="1">
        <f t="shared" si="16"/>
        <v>5157.1129203539804</v>
      </c>
    </row>
    <row r="117" spans="1:15" x14ac:dyDescent="0.4">
      <c r="A117" s="4">
        <v>43976</v>
      </c>
      <c r="B117">
        <v>127</v>
      </c>
      <c r="C117" s="1">
        <v>164.8</v>
      </c>
      <c r="D117" s="7">
        <f>(B117-$E$6)/$E$6</f>
        <v>-0.88318855390904449</v>
      </c>
      <c r="G117" s="4">
        <v>43976</v>
      </c>
      <c r="H117">
        <v>54</v>
      </c>
      <c r="I117" s="1">
        <f t="shared" si="15"/>
        <v>46.4</v>
      </c>
      <c r="J117" s="11">
        <f>(H117-$K$37)/$K$37</f>
        <v>-0.97279811668936289</v>
      </c>
      <c r="M117" s="4">
        <v>43976</v>
      </c>
      <c r="N117" s="13">
        <v>2868.0623008849507</v>
      </c>
      <c r="O117" s="1">
        <f t="shared" si="16"/>
        <v>4775.6044837758091</v>
      </c>
    </row>
    <row r="118" spans="1:15" x14ac:dyDescent="0.4">
      <c r="A118" s="4">
        <v>43977</v>
      </c>
      <c r="B118">
        <v>226</v>
      </c>
      <c r="C118" s="1">
        <v>172.7</v>
      </c>
      <c r="D118" s="7">
        <f t="shared" ref="D118:D121" si="27">(B118-$E$5)/$E$5</f>
        <v>-0.85658940618529156</v>
      </c>
      <c r="G118" s="4">
        <v>43977</v>
      </c>
      <c r="H118">
        <v>113</v>
      </c>
      <c r="I118" s="1">
        <f t="shared" si="15"/>
        <v>53.7</v>
      </c>
      <c r="J118" s="11">
        <f t="shared" ref="J118:J121" si="28">(H118-$K$37)/$K$37</f>
        <v>-0.94307754047959269</v>
      </c>
      <c r="M118" s="4">
        <v>43977</v>
      </c>
      <c r="N118" s="13">
        <v>6683.1466666666674</v>
      </c>
      <c r="O118" s="1">
        <f t="shared" si="16"/>
        <v>5157.1129203539804</v>
      </c>
    </row>
    <row r="119" spans="1:15" x14ac:dyDescent="0.4">
      <c r="A119" s="4">
        <v>43978</v>
      </c>
      <c r="B119">
        <v>175</v>
      </c>
      <c r="C119" s="1">
        <v>178.5</v>
      </c>
      <c r="D119" s="7">
        <f t="shared" si="27"/>
        <v>-0.88895197381604429</v>
      </c>
      <c r="E119">
        <f>SUM(B113:B119)</f>
        <v>1285</v>
      </c>
      <c r="F119" s="7">
        <f>(E119-E112)/E112</f>
        <v>0.1222707423580786</v>
      </c>
      <c r="G119" s="4">
        <v>43978</v>
      </c>
      <c r="H119">
        <v>84</v>
      </c>
      <c r="I119" s="1">
        <f t="shared" si="15"/>
        <v>57.9</v>
      </c>
      <c r="J119" s="11">
        <f t="shared" si="28"/>
        <v>-0.95768595929456446</v>
      </c>
      <c r="M119" s="4">
        <v>43978</v>
      </c>
      <c r="N119" s="13">
        <v>6683.1466666666674</v>
      </c>
      <c r="O119" s="1">
        <f t="shared" si="16"/>
        <v>5538.6213569321526</v>
      </c>
    </row>
    <row r="120" spans="1:15" x14ac:dyDescent="0.4">
      <c r="A120" s="4">
        <v>43979</v>
      </c>
      <c r="B120">
        <v>167</v>
      </c>
      <c r="C120" s="1">
        <v>178.1</v>
      </c>
      <c r="D120" s="7">
        <f t="shared" si="27"/>
        <v>-0.89402845501302519</v>
      </c>
      <c r="G120" s="4">
        <v>43979</v>
      </c>
      <c r="H120">
        <v>32</v>
      </c>
      <c r="I120" s="1">
        <f t="shared" si="15"/>
        <v>55</v>
      </c>
      <c r="J120" s="11">
        <f t="shared" si="28"/>
        <v>-0.98388036544554835</v>
      </c>
      <c r="M120" s="4">
        <v>43979</v>
      </c>
      <c r="N120" s="13">
        <v>6683.1466666666674</v>
      </c>
      <c r="O120" s="1">
        <f t="shared" si="16"/>
        <v>5538.6213569321526</v>
      </c>
    </row>
    <row r="121" spans="1:15" x14ac:dyDescent="0.4">
      <c r="A121" s="4">
        <v>43980</v>
      </c>
      <c r="B121">
        <v>211</v>
      </c>
      <c r="C121" s="1">
        <v>183.1</v>
      </c>
      <c r="D121" s="7">
        <f t="shared" si="27"/>
        <v>-0.86610780842963064</v>
      </c>
      <c r="G121" s="4">
        <v>43980</v>
      </c>
      <c r="H121">
        <v>38</v>
      </c>
      <c r="I121" s="1">
        <f t="shared" si="15"/>
        <v>53.5</v>
      </c>
      <c r="J121" s="11">
        <f t="shared" si="28"/>
        <v>-0.98085793396658871</v>
      </c>
      <c r="M121" s="4">
        <v>43980</v>
      </c>
      <c r="N121" s="13">
        <v>6683.1466666666674</v>
      </c>
      <c r="O121" s="1">
        <f t="shared" si="16"/>
        <v>5538.6213569321526</v>
      </c>
    </row>
    <row r="122" spans="1:15" x14ac:dyDescent="0.4">
      <c r="A122" s="4">
        <v>43981</v>
      </c>
      <c r="B122">
        <v>220</v>
      </c>
      <c r="C122" s="1">
        <v>188.3</v>
      </c>
      <c r="D122" s="7">
        <f>(B122-$E$6)/$E$6</f>
        <v>-0.7976494634644864</v>
      </c>
      <c r="G122" s="4">
        <v>43981</v>
      </c>
      <c r="H122">
        <v>63</v>
      </c>
      <c r="I122" s="1">
        <f t="shared" si="15"/>
        <v>53.1</v>
      </c>
      <c r="J122" s="11">
        <f>(H122-$K$38)/$K$38</f>
        <v>-0.92535545023696686</v>
      </c>
      <c r="M122" s="4">
        <v>43981</v>
      </c>
      <c r="N122" s="13">
        <v>2868.0623008849507</v>
      </c>
      <c r="O122" s="1">
        <f t="shared" si="16"/>
        <v>5157.1129203539804</v>
      </c>
    </row>
    <row r="123" spans="1:15" x14ac:dyDescent="0.4">
      <c r="A123" s="4">
        <v>43982</v>
      </c>
      <c r="B123">
        <v>141</v>
      </c>
      <c r="C123" s="1">
        <v>183.7</v>
      </c>
      <c r="D123" s="7">
        <f>(B123-$E$6)/$E$6</f>
        <v>-0.87031170158405724</v>
      </c>
      <c r="G123" s="4">
        <v>43982</v>
      </c>
      <c r="H123">
        <v>51</v>
      </c>
      <c r="I123" s="1">
        <f t="shared" si="15"/>
        <v>52.3</v>
      </c>
      <c r="J123" s="11">
        <f>(H123-$K$38)/$K$38</f>
        <v>-0.93957345971563977</v>
      </c>
      <c r="M123" s="4">
        <v>43982</v>
      </c>
      <c r="N123" s="13">
        <v>2868.0623008849507</v>
      </c>
      <c r="O123" s="1">
        <f t="shared" si="16"/>
        <v>4775.6044837758091</v>
      </c>
    </row>
    <row r="124" spans="1:15" x14ac:dyDescent="0.4">
      <c r="A124" s="4">
        <v>43983</v>
      </c>
      <c r="B124">
        <v>261</v>
      </c>
      <c r="C124" s="1">
        <v>183.9</v>
      </c>
      <c r="D124" s="7">
        <f>(B124-$E$5)/$E$5</f>
        <v>-0.83437980094850039</v>
      </c>
      <c r="G124" s="4">
        <v>43983</v>
      </c>
      <c r="H124">
        <v>106</v>
      </c>
      <c r="I124" s="1">
        <f t="shared" si="15"/>
        <v>61.3</v>
      </c>
      <c r="J124" s="11">
        <f>(H124-$K$37)/$K$37</f>
        <v>-0.946603710538379</v>
      </c>
      <c r="M124" s="4">
        <v>43983</v>
      </c>
      <c r="N124" s="13">
        <v>6683.1466666666674</v>
      </c>
      <c r="O124" s="1">
        <f t="shared" si="16"/>
        <v>4775.6044837758091</v>
      </c>
    </row>
    <row r="125" spans="1:15" x14ac:dyDescent="0.4">
      <c r="A125" s="4">
        <v>43984</v>
      </c>
      <c r="B125">
        <v>218</v>
      </c>
      <c r="C125" s="1">
        <v>188.9</v>
      </c>
      <c r="D125" s="7">
        <f t="shared" ref="D125:D128" si="29">(B125-$E$5)/$E$5</f>
        <v>-0.86166588738227234</v>
      </c>
      <c r="G125" s="4">
        <v>43984</v>
      </c>
      <c r="H125">
        <v>77</v>
      </c>
      <c r="I125" s="1">
        <f t="shared" si="15"/>
        <v>64.599999999999994</v>
      </c>
      <c r="J125" s="11">
        <f t="shared" ref="J125:J128" si="30">(H125-$K$37)/$K$37</f>
        <v>-0.96121212935335076</v>
      </c>
      <c r="M125" s="4">
        <v>43984</v>
      </c>
      <c r="N125" s="13">
        <v>6683.1466666666674</v>
      </c>
      <c r="O125" s="1">
        <f t="shared" si="16"/>
        <v>5157.1129203539804</v>
      </c>
    </row>
    <row r="126" spans="1:15" x14ac:dyDescent="0.4">
      <c r="A126" s="4">
        <v>43985</v>
      </c>
      <c r="B126">
        <v>195</v>
      </c>
      <c r="C126" s="1">
        <v>194.1</v>
      </c>
      <c r="D126" s="7">
        <f t="shared" si="29"/>
        <v>-0.87626077082359233</v>
      </c>
      <c r="E126">
        <f>SUM(B120:B126)</f>
        <v>1413</v>
      </c>
      <c r="F126" s="7">
        <f>(E126-E119)/E119</f>
        <v>9.9610894941634248E-2</v>
      </c>
      <c r="G126" s="4">
        <v>43985</v>
      </c>
      <c r="H126">
        <v>63</v>
      </c>
      <c r="I126" s="1">
        <f t="shared" si="15"/>
        <v>68.099999999999994</v>
      </c>
      <c r="J126" s="11">
        <f t="shared" si="30"/>
        <v>-0.96826446947092337</v>
      </c>
      <c r="M126" s="4">
        <v>43985</v>
      </c>
      <c r="N126" s="13">
        <v>6683.1466666666674</v>
      </c>
      <c r="O126" s="1">
        <f t="shared" si="16"/>
        <v>5538.6213569321526</v>
      </c>
    </row>
    <row r="127" spans="1:15" x14ac:dyDescent="0.4">
      <c r="A127" s="4">
        <v>43986</v>
      </c>
      <c r="B127">
        <v>219</v>
      </c>
      <c r="C127" s="1">
        <v>203.3</v>
      </c>
      <c r="D127" s="7">
        <f t="shared" si="29"/>
        <v>-0.86103132723264975</v>
      </c>
      <c r="G127" s="4">
        <v>43986</v>
      </c>
      <c r="H127">
        <v>69</v>
      </c>
      <c r="I127" s="1">
        <f t="shared" si="15"/>
        <v>69.599999999999994</v>
      </c>
      <c r="J127" s="11">
        <f t="shared" si="30"/>
        <v>-0.96524203799196373</v>
      </c>
      <c r="M127" s="4">
        <v>43986</v>
      </c>
      <c r="N127" s="13">
        <v>6683.1466666666674</v>
      </c>
      <c r="O127" s="1">
        <f t="shared" si="16"/>
        <v>5920.1297935103239</v>
      </c>
    </row>
    <row r="128" spans="1:15" x14ac:dyDescent="0.4">
      <c r="A128" s="4">
        <v>43987</v>
      </c>
      <c r="B128">
        <v>264</v>
      </c>
      <c r="C128" s="1">
        <v>207.1</v>
      </c>
      <c r="D128" s="7">
        <f t="shared" si="29"/>
        <v>-0.8324761204996326</v>
      </c>
      <c r="G128" s="4">
        <v>43987</v>
      </c>
      <c r="H128">
        <v>118</v>
      </c>
      <c r="I128" s="1">
        <f t="shared" si="15"/>
        <v>70.099999999999994</v>
      </c>
      <c r="J128" s="11">
        <f t="shared" si="30"/>
        <v>-0.9405588475804596</v>
      </c>
      <c r="M128" s="4">
        <v>43987</v>
      </c>
      <c r="N128" s="13">
        <v>8083.1466666666674</v>
      </c>
      <c r="O128" s="1">
        <f t="shared" si="16"/>
        <v>6060.1297935103239</v>
      </c>
    </row>
    <row r="129" spans="1:15" x14ac:dyDescent="0.4">
      <c r="A129" s="4">
        <v>43988</v>
      </c>
      <c r="B129">
        <v>264</v>
      </c>
      <c r="C129" s="1">
        <v>216</v>
      </c>
      <c r="D129" s="7">
        <f>(B129-$E$6)/$E$6</f>
        <v>-0.75717935615738374</v>
      </c>
      <c r="G129" s="4">
        <v>43988</v>
      </c>
      <c r="H129">
        <v>82</v>
      </c>
      <c r="I129" s="1">
        <f t="shared" si="15"/>
        <v>69.900000000000006</v>
      </c>
      <c r="J129" s="11">
        <f>(H129-$K$38)/$K$38</f>
        <v>-0.90284360189573465</v>
      </c>
      <c r="M129" s="4">
        <v>43988</v>
      </c>
      <c r="N129" s="13">
        <v>5668.0623008849507</v>
      </c>
      <c r="O129" s="1">
        <f t="shared" si="16"/>
        <v>5958.6213569321526</v>
      </c>
    </row>
    <row r="130" spans="1:15" x14ac:dyDescent="0.4">
      <c r="A130" s="4">
        <v>43989</v>
      </c>
      <c r="B130">
        <v>160</v>
      </c>
      <c r="C130" s="1">
        <v>215.3</v>
      </c>
      <c r="D130" s="7">
        <f>(B130-$E$6)/$E$6</f>
        <v>-0.85283597342871742</v>
      </c>
      <c r="G130" s="4">
        <v>43989</v>
      </c>
      <c r="H130">
        <v>47</v>
      </c>
      <c r="I130" s="1">
        <f t="shared" si="15"/>
        <v>71.400000000000006</v>
      </c>
      <c r="J130" s="11">
        <f>(H130-$K$38)/$K$38</f>
        <v>-0.94431279620853081</v>
      </c>
      <c r="M130" s="4">
        <v>43989</v>
      </c>
      <c r="N130" s="13">
        <v>5168.0623008849507</v>
      </c>
      <c r="O130" s="1">
        <f t="shared" si="16"/>
        <v>5807.1129203539804</v>
      </c>
    </row>
    <row r="131" spans="1:15" x14ac:dyDescent="0.4">
      <c r="A131" s="4">
        <v>43990</v>
      </c>
      <c r="B131">
        <v>268</v>
      </c>
      <c r="C131" s="1">
        <v>221</v>
      </c>
      <c r="D131" s="7">
        <f>(B131-$E$5)/$E$5</f>
        <v>-0.82993787990114221</v>
      </c>
      <c r="G131" s="4">
        <v>43990</v>
      </c>
      <c r="H131">
        <v>112</v>
      </c>
      <c r="I131" s="1">
        <f t="shared" si="15"/>
        <v>78.8</v>
      </c>
      <c r="J131" s="11">
        <f>(H131-$K$37)/$K$37</f>
        <v>-0.94358127905941935</v>
      </c>
      <c r="M131" s="4">
        <v>43990</v>
      </c>
      <c r="N131" s="13">
        <v>8083.1466666666674</v>
      </c>
      <c r="O131" s="1">
        <f t="shared" si="16"/>
        <v>5947.1129203539804</v>
      </c>
    </row>
    <row r="132" spans="1:15" x14ac:dyDescent="0.4">
      <c r="A132" s="4">
        <v>43991</v>
      </c>
      <c r="B132">
        <v>249</v>
      </c>
      <c r="C132" s="1">
        <v>223.9</v>
      </c>
      <c r="D132" s="7">
        <f t="shared" ref="D132:D135" si="31">(B132-$E$5)/$E$5</f>
        <v>-0.84199452274397169</v>
      </c>
      <c r="G132" s="4">
        <v>43991</v>
      </c>
      <c r="H132">
        <v>102</v>
      </c>
      <c r="I132" s="1">
        <f t="shared" si="15"/>
        <v>82.7</v>
      </c>
      <c r="J132" s="11">
        <f t="shared" ref="J132:J135" si="32">(H132-$K$37)/$K$37</f>
        <v>-0.94861866485768542</v>
      </c>
      <c r="M132" s="4">
        <v>43991</v>
      </c>
      <c r="N132" s="13">
        <v>8083.1466666666674</v>
      </c>
      <c r="O132" s="1">
        <f t="shared" si="16"/>
        <v>6468.6213569321526</v>
      </c>
    </row>
    <row r="133" spans="1:15" x14ac:dyDescent="0.4">
      <c r="A133" s="4">
        <v>43992</v>
      </c>
      <c r="B133">
        <v>242</v>
      </c>
      <c r="C133" s="1">
        <v>234</v>
      </c>
      <c r="D133" s="7">
        <f t="shared" si="31"/>
        <v>-0.84643644379132987</v>
      </c>
      <c r="E133">
        <f>SUM(B127:B133)</f>
        <v>1666</v>
      </c>
      <c r="F133" s="7">
        <f>(E133-E126)/E126</f>
        <v>0.17905166312809626</v>
      </c>
      <c r="G133" s="4">
        <v>43992</v>
      </c>
      <c r="H133">
        <v>119</v>
      </c>
      <c r="I133" s="1">
        <f t="shared" si="15"/>
        <v>89.5</v>
      </c>
      <c r="J133" s="11">
        <f t="shared" si="32"/>
        <v>-0.94005510900063305</v>
      </c>
      <c r="M133" s="4">
        <v>43992</v>
      </c>
      <c r="N133" s="13">
        <v>8083.1466666666674</v>
      </c>
      <c r="O133" s="1">
        <f t="shared" si="16"/>
        <v>6990.1297935103239</v>
      </c>
    </row>
    <row r="134" spans="1:15" x14ac:dyDescent="0.4">
      <c r="A134" s="4">
        <v>43993</v>
      </c>
      <c r="B134">
        <v>293</v>
      </c>
      <c r="C134" s="1">
        <v>237.2</v>
      </c>
      <c r="D134" s="7">
        <f t="shared" si="31"/>
        <v>-0.81407387616057714</v>
      </c>
      <c r="G134" s="4">
        <v>43993</v>
      </c>
      <c r="H134">
        <v>81</v>
      </c>
      <c r="I134" s="1">
        <f t="shared" si="15"/>
        <v>87</v>
      </c>
      <c r="J134" s="11">
        <f t="shared" si="32"/>
        <v>-0.95919717503404434</v>
      </c>
      <c r="M134" s="4">
        <v>43993</v>
      </c>
      <c r="N134" s="13">
        <v>8083.1466666666674</v>
      </c>
      <c r="O134" s="1">
        <f t="shared" si="16"/>
        <v>7130.1297935103239</v>
      </c>
    </row>
    <row r="135" spans="1:15" x14ac:dyDescent="0.4">
      <c r="A135" s="4">
        <v>43994</v>
      </c>
      <c r="B135">
        <v>373</v>
      </c>
      <c r="C135" s="1">
        <v>252.7</v>
      </c>
      <c r="D135" s="7">
        <f t="shared" si="31"/>
        <v>-0.76330906419076883</v>
      </c>
      <c r="G135" s="4">
        <v>43994</v>
      </c>
      <c r="H135">
        <v>121</v>
      </c>
      <c r="I135" s="1">
        <f t="shared" si="15"/>
        <v>91.4</v>
      </c>
      <c r="J135" s="11">
        <f t="shared" si="32"/>
        <v>-0.93904763184097984</v>
      </c>
      <c r="M135" s="4">
        <v>43994</v>
      </c>
      <c r="N135" s="13">
        <v>10583.146666666667</v>
      </c>
      <c r="O135" s="1">
        <f t="shared" si="16"/>
        <v>7520.1297935103239</v>
      </c>
    </row>
    <row r="136" spans="1:15" x14ac:dyDescent="0.4">
      <c r="A136" s="4">
        <v>43995</v>
      </c>
      <c r="B136">
        <v>265</v>
      </c>
      <c r="C136" s="1">
        <v>259.7</v>
      </c>
      <c r="D136" s="7">
        <f>(B136-$E$6)/$E$6</f>
        <v>-0.75625958099131319</v>
      </c>
      <c r="G136" s="4">
        <v>43995</v>
      </c>
      <c r="H136">
        <v>80</v>
      </c>
      <c r="I136" s="1">
        <f t="shared" si="15"/>
        <v>93.1</v>
      </c>
      <c r="J136" s="11">
        <f>(H136-$K$38)/$K$38</f>
        <v>-0.90521327014218012</v>
      </c>
      <c r="M136" s="4">
        <v>43995</v>
      </c>
      <c r="N136" s="13">
        <v>7968.0623008849507</v>
      </c>
      <c r="O136" s="1">
        <f t="shared" si="16"/>
        <v>7648.6213569321526</v>
      </c>
    </row>
    <row r="137" spans="1:15" x14ac:dyDescent="0.4">
      <c r="A137" s="4">
        <v>43996</v>
      </c>
      <c r="B137">
        <v>194</v>
      </c>
      <c r="C137" s="1">
        <v>257.2</v>
      </c>
      <c r="D137" s="7">
        <f>(B137-$E$6)/$E$6</f>
        <v>-0.8215636177823199</v>
      </c>
      <c r="G137" s="4">
        <v>43996</v>
      </c>
      <c r="H137">
        <v>58</v>
      </c>
      <c r="I137" s="1">
        <f t="shared" si="15"/>
        <v>92</v>
      </c>
      <c r="J137" s="11">
        <f>(H137-$K$38)/$K$38</f>
        <v>-0.93127962085308058</v>
      </c>
      <c r="M137" s="4">
        <v>43996</v>
      </c>
      <c r="N137" s="13">
        <v>6268.0623008849507</v>
      </c>
      <c r="O137" s="1">
        <f t="shared" si="16"/>
        <v>7607.1129203539804</v>
      </c>
    </row>
    <row r="138" spans="1:15" x14ac:dyDescent="0.4">
      <c r="A138" s="4">
        <v>43997</v>
      </c>
      <c r="B138">
        <v>351</v>
      </c>
      <c r="C138" s="1">
        <v>265.89999999999998</v>
      </c>
      <c r="D138" s="7">
        <f>(B138-$E$5)/$E$5</f>
        <v>-0.7772693874824661</v>
      </c>
      <c r="G138" s="4">
        <v>43997</v>
      </c>
      <c r="H138">
        <v>226</v>
      </c>
      <c r="I138" s="1">
        <f t="shared" si="15"/>
        <v>102.8</v>
      </c>
      <c r="J138" s="11">
        <f>(H138-$K$37)/$K$37</f>
        <v>-0.88615508095918538</v>
      </c>
      <c r="M138" s="4">
        <v>43997</v>
      </c>
      <c r="N138" s="13">
        <v>9383.1466666666674</v>
      </c>
      <c r="O138" s="1">
        <f t="shared" si="16"/>
        <v>7737.1129203539804</v>
      </c>
    </row>
    <row r="139" spans="1:15" x14ac:dyDescent="0.4">
      <c r="A139" s="4">
        <v>43998</v>
      </c>
      <c r="B139">
        <v>300</v>
      </c>
      <c r="C139" s="1">
        <v>269.5</v>
      </c>
      <c r="D139" s="7">
        <f t="shared" ref="D139:D142" si="33">(B139-$E$5)/$E$5</f>
        <v>-0.80963195511321884</v>
      </c>
      <c r="G139" s="4">
        <v>43998</v>
      </c>
      <c r="H139">
        <v>124</v>
      </c>
      <c r="I139" s="1">
        <f t="shared" si="15"/>
        <v>107</v>
      </c>
      <c r="J139" s="11">
        <f t="shared" ref="J139:J142" si="34">(H139-$K$37)/$K$37</f>
        <v>-0.93753641610149996</v>
      </c>
      <c r="M139" s="4">
        <v>43998</v>
      </c>
      <c r="N139" s="13">
        <v>9383.1466666666674</v>
      </c>
      <c r="O139" s="1">
        <f t="shared" si="16"/>
        <v>8108.6213569321526</v>
      </c>
    </row>
    <row r="140" spans="1:15" x14ac:dyDescent="0.4">
      <c r="A140" s="4">
        <v>43999</v>
      </c>
      <c r="B140">
        <v>320</v>
      </c>
      <c r="C140" s="1">
        <v>285.5</v>
      </c>
      <c r="D140" s="7">
        <f t="shared" si="33"/>
        <v>-0.79694075212076676</v>
      </c>
      <c r="E140">
        <f>SUM(B134:B140)</f>
        <v>2096</v>
      </c>
      <c r="F140" s="7">
        <f>(E140-E133)/E133</f>
        <v>0.25810324129651863</v>
      </c>
      <c r="G140" s="4">
        <v>43999</v>
      </c>
      <c r="H140">
        <v>103</v>
      </c>
      <c r="I140" s="1">
        <f t="shared" si="15"/>
        <v>112.6</v>
      </c>
      <c r="J140" s="11">
        <f t="shared" si="34"/>
        <v>-0.94811492627785887</v>
      </c>
      <c r="M140" s="4">
        <v>43999</v>
      </c>
      <c r="N140" s="13">
        <v>10783.146666666667</v>
      </c>
      <c r="O140" s="1">
        <f t="shared" si="16"/>
        <v>8670.1297935103248</v>
      </c>
    </row>
    <row r="141" spans="1:15" x14ac:dyDescent="0.4">
      <c r="A141" s="4">
        <v>44000</v>
      </c>
      <c r="B141">
        <v>369</v>
      </c>
      <c r="C141" s="1">
        <v>295.60000000000002</v>
      </c>
      <c r="D141" s="7">
        <f t="shared" si="33"/>
        <v>-0.76584730478925922</v>
      </c>
      <c r="G141" s="4">
        <v>44000</v>
      </c>
      <c r="H141">
        <v>141</v>
      </c>
      <c r="I141" s="1">
        <f t="shared" ref="I141:I204" si="35">SUM(H132:H141)/10</f>
        <v>115.5</v>
      </c>
      <c r="J141" s="11">
        <f t="shared" si="34"/>
        <v>-0.92897286024444758</v>
      </c>
      <c r="M141" s="4">
        <v>44000</v>
      </c>
      <c r="N141" s="13">
        <v>10783.146666666667</v>
      </c>
      <c r="O141" s="1">
        <f t="shared" ref="O141:O204" si="36">SUM(N132:N141)/10</f>
        <v>8940.1297935103248</v>
      </c>
    </row>
    <row r="142" spans="1:15" x14ac:dyDescent="0.4">
      <c r="A142" s="4">
        <v>44001</v>
      </c>
      <c r="B142">
        <v>427</v>
      </c>
      <c r="C142" s="1">
        <v>313.39999999999998</v>
      </c>
      <c r="D142" s="7">
        <f t="shared" si="33"/>
        <v>-0.72904281611114818</v>
      </c>
      <c r="G142" s="4">
        <v>44001</v>
      </c>
      <c r="H142">
        <v>110</v>
      </c>
      <c r="I142" s="1">
        <f t="shared" si="35"/>
        <v>116.3</v>
      </c>
      <c r="J142" s="11">
        <f t="shared" si="34"/>
        <v>-0.94458875621907257</v>
      </c>
      <c r="M142" s="4">
        <v>44001</v>
      </c>
      <c r="N142" s="13">
        <v>12083.146666666667</v>
      </c>
      <c r="O142" s="1">
        <f t="shared" si="36"/>
        <v>9340.1297935103248</v>
      </c>
    </row>
    <row r="143" spans="1:15" x14ac:dyDescent="0.4">
      <c r="A143" s="4">
        <v>44002</v>
      </c>
      <c r="B143">
        <v>280</v>
      </c>
      <c r="C143" s="1">
        <v>317.2</v>
      </c>
      <c r="D143" s="7">
        <f>(B143-$E$6)/$E$6</f>
        <v>-0.74246295350025548</v>
      </c>
      <c r="G143" s="4">
        <v>44002</v>
      </c>
      <c r="H143">
        <v>115</v>
      </c>
      <c r="I143" s="1">
        <f t="shared" si="35"/>
        <v>115.9</v>
      </c>
      <c r="J143" s="11">
        <f>(H143-$K$38)/$K$38</f>
        <v>-0.86374407582938384</v>
      </c>
      <c r="M143" s="4">
        <v>44002</v>
      </c>
      <c r="N143" s="13">
        <v>8568.0623008849507</v>
      </c>
      <c r="O143" s="1">
        <f t="shared" si="36"/>
        <v>9388.6213569321517</v>
      </c>
    </row>
    <row r="144" spans="1:15" x14ac:dyDescent="0.4">
      <c r="A144" s="4">
        <v>44003</v>
      </c>
      <c r="B144">
        <v>251</v>
      </c>
      <c r="C144" s="1">
        <v>313</v>
      </c>
      <c r="D144" s="7">
        <f>(B144-$E$6)/$E$6</f>
        <v>-0.76913643331630044</v>
      </c>
      <c r="G144" s="4">
        <v>44003</v>
      </c>
      <c r="H144">
        <v>129</v>
      </c>
      <c r="I144" s="1">
        <f t="shared" si="35"/>
        <v>120.7</v>
      </c>
      <c r="J144" s="11">
        <f>(H144-$K$38)/$K$38</f>
        <v>-0.84715639810426535</v>
      </c>
      <c r="M144" s="4">
        <v>44003</v>
      </c>
      <c r="N144" s="13">
        <v>7968.0623008849507</v>
      </c>
      <c r="O144" s="1">
        <f t="shared" si="36"/>
        <v>9377.1129203539804</v>
      </c>
    </row>
    <row r="145" spans="1:15" x14ac:dyDescent="0.4">
      <c r="A145" s="4">
        <v>44004</v>
      </c>
      <c r="B145">
        <v>381</v>
      </c>
      <c r="C145" s="1">
        <f t="shared" ref="C145:C153" si="37">SUM(B136:B145)/10</f>
        <v>313.8</v>
      </c>
      <c r="D145" s="7">
        <f>(B145-$E$5)/$E$5</f>
        <v>-0.75823258299378793</v>
      </c>
      <c r="G145" s="4">
        <v>44004</v>
      </c>
      <c r="H145">
        <v>141</v>
      </c>
      <c r="I145" s="1">
        <f t="shared" si="35"/>
        <v>122.7</v>
      </c>
      <c r="J145" s="11">
        <f>(H145-$K$37)/$K$37</f>
        <v>-0.92897286024444758</v>
      </c>
      <c r="M145" s="4">
        <v>44004</v>
      </c>
      <c r="N145" s="13">
        <v>10783.146666666667</v>
      </c>
      <c r="O145" s="1">
        <f t="shared" si="36"/>
        <v>9397.1129203539804</v>
      </c>
    </row>
    <row r="146" spans="1:15" x14ac:dyDescent="0.4">
      <c r="A146" s="4">
        <v>44005</v>
      </c>
      <c r="B146">
        <v>305</v>
      </c>
      <c r="C146" s="1">
        <f t="shared" si="37"/>
        <v>317.8</v>
      </c>
      <c r="D146" s="7">
        <f t="shared" ref="D146:D149" si="38">(B146-$E$5)/$E$5</f>
        <v>-0.80645915436510585</v>
      </c>
      <c r="G146" s="4">
        <v>44005</v>
      </c>
      <c r="H146">
        <v>149</v>
      </c>
      <c r="I146" s="1">
        <f t="shared" si="35"/>
        <v>129.6</v>
      </c>
      <c r="J146" s="11">
        <f t="shared" ref="J146:J149" si="39">(H146-$K$37)/$K$37</f>
        <v>-0.92494295160583462</v>
      </c>
      <c r="M146" s="4">
        <v>44005</v>
      </c>
      <c r="N146" s="13">
        <v>10783.146666666667</v>
      </c>
      <c r="O146" s="1">
        <f t="shared" si="36"/>
        <v>9678.6213569321517</v>
      </c>
    </row>
    <row r="147" spans="1:15" x14ac:dyDescent="0.4">
      <c r="A147" s="4">
        <v>44006</v>
      </c>
      <c r="B147">
        <v>287</v>
      </c>
      <c r="C147" s="1">
        <f t="shared" si="37"/>
        <v>327.10000000000002</v>
      </c>
      <c r="D147" s="7">
        <f t="shared" si="38"/>
        <v>-0.81788123705831273</v>
      </c>
      <c r="E147">
        <f>SUM(B141:B147)</f>
        <v>2300</v>
      </c>
      <c r="F147" s="7">
        <f>(E147-E140)/E140</f>
        <v>9.7328244274809156E-2</v>
      </c>
      <c r="G147" s="4">
        <v>44006</v>
      </c>
      <c r="H147">
        <v>186</v>
      </c>
      <c r="I147" s="1">
        <f t="shared" si="35"/>
        <v>142.4</v>
      </c>
      <c r="J147" s="11">
        <f t="shared" si="39"/>
        <v>-0.90630462415224999</v>
      </c>
      <c r="M147" s="4">
        <v>44006</v>
      </c>
      <c r="N147" s="13">
        <v>10783.146666666667</v>
      </c>
      <c r="O147" s="1">
        <f t="shared" si="36"/>
        <v>10130.129793510325</v>
      </c>
    </row>
    <row r="148" spans="1:15" x14ac:dyDescent="0.4">
      <c r="A148" s="4">
        <v>44007</v>
      </c>
      <c r="B148">
        <v>376</v>
      </c>
      <c r="C148" s="1">
        <f t="shared" si="37"/>
        <v>329.6</v>
      </c>
      <c r="D148" s="7">
        <f t="shared" si="38"/>
        <v>-0.76140538374190103</v>
      </c>
      <c r="G148" s="4">
        <v>44007</v>
      </c>
      <c r="H148">
        <v>136</v>
      </c>
      <c r="I148" s="1">
        <f t="shared" si="35"/>
        <v>133.4</v>
      </c>
      <c r="J148" s="11">
        <f t="shared" si="39"/>
        <v>-0.93149155314358056</v>
      </c>
      <c r="M148" s="4">
        <v>44007</v>
      </c>
      <c r="N148" s="13">
        <v>10783.146666666667</v>
      </c>
      <c r="O148" s="1">
        <f t="shared" si="36"/>
        <v>10270.129793510325</v>
      </c>
    </row>
    <row r="149" spans="1:15" x14ac:dyDescent="0.4">
      <c r="A149" s="4">
        <v>44008</v>
      </c>
      <c r="B149">
        <v>458</v>
      </c>
      <c r="C149" s="1">
        <f t="shared" si="37"/>
        <v>345.4</v>
      </c>
      <c r="D149" s="7">
        <f t="shared" si="38"/>
        <v>-0.70937145147284753</v>
      </c>
      <c r="G149" s="4">
        <v>44008</v>
      </c>
      <c r="H149">
        <v>122</v>
      </c>
      <c r="I149" s="1">
        <f t="shared" si="35"/>
        <v>133.19999999999999</v>
      </c>
      <c r="J149" s="11">
        <f t="shared" si="39"/>
        <v>-0.93854389326115317</v>
      </c>
      <c r="M149" s="4">
        <v>44008</v>
      </c>
      <c r="N149" s="13">
        <v>13483.146666666667</v>
      </c>
      <c r="O149" s="1">
        <f t="shared" si="36"/>
        <v>10680.129793510325</v>
      </c>
    </row>
    <row r="150" spans="1:15" x14ac:dyDescent="0.4">
      <c r="A150" s="4">
        <v>44009</v>
      </c>
      <c r="B150">
        <v>275</v>
      </c>
      <c r="C150" s="1">
        <f t="shared" si="37"/>
        <v>340.9</v>
      </c>
      <c r="D150" s="7">
        <f>(B150-$E$6)/$E$6</f>
        <v>-0.74706182933060805</v>
      </c>
      <c r="G150" s="4">
        <v>44009</v>
      </c>
      <c r="H150">
        <v>130</v>
      </c>
      <c r="I150" s="1">
        <f t="shared" si="35"/>
        <v>135.9</v>
      </c>
      <c r="J150" s="11">
        <f>(H150-$K$38)/$K$38</f>
        <v>-0.84597156398104267</v>
      </c>
      <c r="M150" s="4">
        <v>44009</v>
      </c>
      <c r="N150" s="13">
        <v>8568.0623008849507</v>
      </c>
      <c r="O150" s="1">
        <f t="shared" si="36"/>
        <v>10458.621356932152</v>
      </c>
    </row>
    <row r="151" spans="1:15" x14ac:dyDescent="0.4">
      <c r="A151" s="4">
        <v>44010</v>
      </c>
      <c r="B151">
        <v>215</v>
      </c>
      <c r="C151" s="1">
        <f t="shared" si="37"/>
        <v>325.5</v>
      </c>
      <c r="D151" s="7">
        <f>(B151-$E$6)/$E$6</f>
        <v>-0.80224833929483907</v>
      </c>
      <c r="G151" s="4">
        <v>44010</v>
      </c>
      <c r="H151">
        <v>121</v>
      </c>
      <c r="I151" s="1">
        <f t="shared" si="35"/>
        <v>133.9</v>
      </c>
      <c r="J151" s="11">
        <f>(H151-$K$38)/$K$38</f>
        <v>-0.85663507109004744</v>
      </c>
      <c r="M151" s="4">
        <v>44010</v>
      </c>
      <c r="N151" s="13">
        <v>7468.0623008849507</v>
      </c>
      <c r="O151" s="1">
        <f t="shared" si="36"/>
        <v>10127.11292035398</v>
      </c>
    </row>
    <row r="152" spans="1:15" x14ac:dyDescent="0.4">
      <c r="A152" s="4">
        <v>44011</v>
      </c>
      <c r="B152">
        <v>328</v>
      </c>
      <c r="C152" s="1">
        <f t="shared" si="37"/>
        <v>315.60000000000002</v>
      </c>
      <c r="D152" s="7">
        <f>(B152-$E$5)/$E$5</f>
        <v>-0.79186427092378597</v>
      </c>
      <c r="G152" s="4">
        <v>44011</v>
      </c>
      <c r="H152">
        <v>160</v>
      </c>
      <c r="I152" s="1">
        <f t="shared" si="35"/>
        <v>138.9</v>
      </c>
      <c r="J152" s="11">
        <f>(H152-$K$37)/$K$37</f>
        <v>-0.91940182722774189</v>
      </c>
      <c r="K152" s="7"/>
      <c r="M152" s="4">
        <v>44011</v>
      </c>
      <c r="N152" s="13">
        <v>12083.146666666667</v>
      </c>
      <c r="O152" s="1">
        <f t="shared" si="36"/>
        <v>10127.11292035398</v>
      </c>
    </row>
    <row r="153" spans="1:15" x14ac:dyDescent="0.4">
      <c r="A153" s="4">
        <v>44012</v>
      </c>
      <c r="B153">
        <v>379</v>
      </c>
      <c r="C153" s="1">
        <f t="shared" si="37"/>
        <v>325.5</v>
      </c>
      <c r="D153" s="7">
        <f t="shared" ref="D153:D155" si="40">(B153-$E$5)/$E$5</f>
        <v>-0.75950170329303324</v>
      </c>
      <c r="G153" s="4">
        <v>44012</v>
      </c>
      <c r="H153">
        <v>135</v>
      </c>
      <c r="I153" s="1">
        <f t="shared" si="35"/>
        <v>140.9</v>
      </c>
      <c r="J153" s="11">
        <f t="shared" ref="J153:J155" si="41">(H153-$K$37)/$K$37</f>
        <v>-0.93199529172340723</v>
      </c>
      <c r="K153">
        <f>SUM(H124:H153)</f>
        <v>3463</v>
      </c>
      <c r="L153">
        <f>K153/26</f>
        <v>133.19230769230768</v>
      </c>
      <c r="M153" s="4">
        <v>44012</v>
      </c>
      <c r="N153" s="13">
        <v>12083.146666666667</v>
      </c>
      <c r="O153" s="1">
        <f t="shared" si="36"/>
        <v>10478.621356932152</v>
      </c>
    </row>
    <row r="154" spans="1:15" x14ac:dyDescent="0.4">
      <c r="A154" s="4">
        <v>44013</v>
      </c>
      <c r="B154">
        <v>392</v>
      </c>
      <c r="C154" s="1">
        <f t="shared" ref="C154:C193" si="42">SUM(B145:B154)/10</f>
        <v>339.6</v>
      </c>
      <c r="D154" s="7">
        <f t="shared" si="40"/>
        <v>-0.75125242134793935</v>
      </c>
      <c r="E154">
        <f>SUM(B148:B154)</f>
        <v>2423</v>
      </c>
      <c r="F154" s="7">
        <f>(E154-E147)/E147</f>
        <v>5.3478260869565218E-2</v>
      </c>
      <c r="G154" s="4">
        <v>44013</v>
      </c>
      <c r="H154" s="6">
        <v>195</v>
      </c>
      <c r="I154" s="1">
        <f t="shared" si="35"/>
        <v>147.5</v>
      </c>
      <c r="J154" s="11">
        <f t="shared" si="41"/>
        <v>-0.90177097693381048</v>
      </c>
      <c r="L154">
        <f>L153/2</f>
        <v>66.59615384615384</v>
      </c>
      <c r="M154" s="4">
        <v>44013</v>
      </c>
      <c r="N154" s="13">
        <v>12083.146666666667</v>
      </c>
      <c r="O154" s="1">
        <f t="shared" si="36"/>
        <v>10890.129793510325</v>
      </c>
    </row>
    <row r="155" spans="1:15" x14ac:dyDescent="0.4">
      <c r="A155" s="4">
        <v>44014</v>
      </c>
      <c r="B155">
        <v>425</v>
      </c>
      <c r="C155" s="1">
        <f t="shared" si="42"/>
        <v>344</v>
      </c>
      <c r="D155" s="7">
        <f t="shared" si="40"/>
        <v>-0.73031193641039338</v>
      </c>
      <c r="G155" s="4">
        <v>44014</v>
      </c>
      <c r="H155" s="6">
        <v>302</v>
      </c>
      <c r="I155" s="1">
        <f t="shared" si="35"/>
        <v>163.6</v>
      </c>
      <c r="J155" s="11">
        <f t="shared" si="41"/>
        <v>-0.84787094889236281</v>
      </c>
      <c r="L155">
        <f>K38</f>
        <v>844</v>
      </c>
      <c r="M155" s="4">
        <v>44014</v>
      </c>
      <c r="N155" s="13">
        <v>13483.146666666667</v>
      </c>
      <c r="O155" s="1">
        <f t="shared" si="36"/>
        <v>11160.129793510325</v>
      </c>
    </row>
    <row r="156" spans="1:15" x14ac:dyDescent="0.4">
      <c r="A156" s="4">
        <v>44015</v>
      </c>
      <c r="B156">
        <v>374</v>
      </c>
      <c r="C156" s="1">
        <f t="shared" si="42"/>
        <v>350.9</v>
      </c>
      <c r="D156" s="7">
        <f>(B156-$E$6)/$E$6</f>
        <v>-0.65600408788962694</v>
      </c>
      <c r="G156" s="4">
        <v>44015</v>
      </c>
      <c r="H156" s="6">
        <v>206</v>
      </c>
      <c r="I156" s="1">
        <f t="shared" si="35"/>
        <v>169.3</v>
      </c>
      <c r="J156" s="11">
        <f>(H156-$K$38)/$K$38</f>
        <v>-0.75592417061611372</v>
      </c>
      <c r="L156">
        <f>(L154-L155)/L155</f>
        <v>-0.92109460444768509</v>
      </c>
      <c r="M156" s="4">
        <v>44015</v>
      </c>
      <c r="N156" s="13">
        <v>14268.062300884951</v>
      </c>
      <c r="O156" s="1">
        <f t="shared" si="36"/>
        <v>11508.621356932152</v>
      </c>
    </row>
    <row r="157" spans="1:15" x14ac:dyDescent="0.4">
      <c r="A157" s="4">
        <v>44016</v>
      </c>
      <c r="B157">
        <v>250</v>
      </c>
      <c r="C157" s="1">
        <f t="shared" si="42"/>
        <v>347.2</v>
      </c>
      <c r="D157" s="7">
        <f>(B157-$E$6)/$E$6</f>
        <v>-0.770056208482371</v>
      </c>
      <c r="G157" s="4">
        <v>44016</v>
      </c>
      <c r="H157" s="6">
        <v>145</v>
      </c>
      <c r="I157" s="1">
        <f t="shared" si="35"/>
        <v>165.2</v>
      </c>
      <c r="J157" s="11">
        <f>(H157-$K$38)/$K$38</f>
        <v>-0.8281990521327014</v>
      </c>
      <c r="L157">
        <f>(L153-L158)/L158</f>
        <v>-0.93290589607924768</v>
      </c>
      <c r="M157" s="4">
        <v>44016</v>
      </c>
      <c r="N157" s="13">
        <v>9768.0623008849507</v>
      </c>
      <c r="O157" s="1">
        <f t="shared" si="36"/>
        <v>11407.11292035398</v>
      </c>
    </row>
    <row r="158" spans="1:15" x14ac:dyDescent="0.4">
      <c r="A158" s="4">
        <v>44017</v>
      </c>
      <c r="B158">
        <v>301</v>
      </c>
      <c r="C158" s="1">
        <f t="shared" si="42"/>
        <v>339.7</v>
      </c>
      <c r="D158" s="7">
        <f>(B158-$E$6)/$E$6</f>
        <v>-0.72314767501277466</v>
      </c>
      <c r="G158" s="4">
        <v>44017</v>
      </c>
      <c r="H158" s="6">
        <v>221</v>
      </c>
      <c r="I158" s="1">
        <f t="shared" si="35"/>
        <v>173.7</v>
      </c>
      <c r="J158" s="11">
        <f>(H158-$K$38)/$K$38</f>
        <v>-0.73815165876777256</v>
      </c>
      <c r="L158">
        <v>1985.1566666666668</v>
      </c>
      <c r="M158" s="4">
        <v>44017</v>
      </c>
      <c r="N158" s="13">
        <v>8568.0623008849507</v>
      </c>
      <c r="O158" s="1">
        <f t="shared" si="36"/>
        <v>11185.604483775809</v>
      </c>
    </row>
    <row r="159" spans="1:15" x14ac:dyDescent="0.4">
      <c r="A159" s="4">
        <v>44018</v>
      </c>
      <c r="B159">
        <v>432</v>
      </c>
      <c r="C159" s="1">
        <f t="shared" si="42"/>
        <v>337.1</v>
      </c>
      <c r="D159" s="7">
        <f>(B159-$E$5)/$E$5</f>
        <v>-0.72587001536303519</v>
      </c>
      <c r="G159" s="4">
        <v>44018</v>
      </c>
      <c r="H159" s="6">
        <v>166</v>
      </c>
      <c r="I159" s="1">
        <f t="shared" si="35"/>
        <v>178.1</v>
      </c>
      <c r="J159" s="11">
        <f>(H159-$K$37)/$K$37</f>
        <v>-0.91637939574878224</v>
      </c>
      <c r="K159" s="7"/>
      <c r="M159" s="4">
        <v>44018</v>
      </c>
      <c r="N159" s="13">
        <v>13483.146666666667</v>
      </c>
      <c r="O159" s="1">
        <f t="shared" si="36"/>
        <v>11185.604483775809</v>
      </c>
    </row>
    <row r="160" spans="1:15" x14ac:dyDescent="0.4">
      <c r="A160" s="4">
        <v>44019</v>
      </c>
      <c r="B160">
        <v>353</v>
      </c>
      <c r="C160" s="1">
        <f t="shared" si="42"/>
        <v>344.9</v>
      </c>
      <c r="D160" s="7">
        <f t="shared" ref="D160:D163" si="43">(B160-$E$5)/$E$5</f>
        <v>-0.7760002671832209</v>
      </c>
      <c r="G160" s="4">
        <v>44019</v>
      </c>
      <c r="H160" s="6">
        <v>190</v>
      </c>
      <c r="I160" s="1">
        <f t="shared" si="35"/>
        <v>184.1</v>
      </c>
      <c r="J160" s="11">
        <f t="shared" ref="J160:J163" si="44">(H160-$K$37)/$K$37</f>
        <v>-0.90428966983294345</v>
      </c>
      <c r="M160" s="4">
        <v>44019</v>
      </c>
      <c r="N160" s="13">
        <v>13483.146666666667</v>
      </c>
      <c r="O160" s="1">
        <f t="shared" si="36"/>
        <v>11677.11292035398</v>
      </c>
    </row>
    <row r="161" spans="1:20" x14ac:dyDescent="0.4">
      <c r="A161" s="4">
        <v>44020</v>
      </c>
      <c r="B161">
        <v>356</v>
      </c>
      <c r="C161" s="1">
        <f t="shared" si="42"/>
        <v>359</v>
      </c>
      <c r="D161" s="7">
        <f t="shared" si="43"/>
        <v>-0.77409658673435311</v>
      </c>
      <c r="E161">
        <f>SUM(B155:B161)</f>
        <v>2491</v>
      </c>
      <c r="F161" s="7">
        <f>(E161-E154)/E154</f>
        <v>2.8064382996285598E-2</v>
      </c>
      <c r="G161" s="4">
        <v>44020</v>
      </c>
      <c r="H161" s="6">
        <v>157</v>
      </c>
      <c r="I161" s="1">
        <f t="shared" si="35"/>
        <v>187.7</v>
      </c>
      <c r="J161" s="11">
        <f t="shared" si="44"/>
        <v>-0.92091304296722176</v>
      </c>
      <c r="M161" s="4">
        <v>44020</v>
      </c>
      <c r="N161" s="13">
        <v>13483.146666666667</v>
      </c>
      <c r="O161" s="1">
        <f t="shared" si="36"/>
        <v>12278.621356932152</v>
      </c>
      <c r="R161" s="9"/>
    </row>
    <row r="162" spans="1:20" x14ac:dyDescent="0.4">
      <c r="A162" s="4">
        <v>44021</v>
      </c>
      <c r="B162">
        <v>411</v>
      </c>
      <c r="C162" s="1">
        <f t="shared" si="42"/>
        <v>367.3</v>
      </c>
      <c r="D162" s="7">
        <f t="shared" si="43"/>
        <v>-0.73919577850510987</v>
      </c>
      <c r="G162" s="4">
        <v>44021</v>
      </c>
      <c r="H162" s="6">
        <v>183</v>
      </c>
      <c r="I162" s="1">
        <f t="shared" si="35"/>
        <v>190</v>
      </c>
      <c r="J162" s="11">
        <f t="shared" si="44"/>
        <v>-0.90781583989172976</v>
      </c>
      <c r="M162" s="4">
        <v>44021</v>
      </c>
      <c r="N162" s="13">
        <v>13483.146666666667</v>
      </c>
      <c r="O162" s="1">
        <f t="shared" si="36"/>
        <v>12418.621356932152</v>
      </c>
      <c r="Q162" s="8"/>
      <c r="R162" s="11">
        <f>(N162-$S$165)/$S$165</f>
        <v>-0.89981548952736623</v>
      </c>
    </row>
    <row r="163" spans="1:20" x14ac:dyDescent="0.4">
      <c r="A163" s="4">
        <v>44022</v>
      </c>
      <c r="B163">
        <v>427</v>
      </c>
      <c r="C163" s="1">
        <f t="shared" si="42"/>
        <v>372.1</v>
      </c>
      <c r="D163" s="7">
        <f t="shared" si="43"/>
        <v>-0.72904281611114818</v>
      </c>
      <c r="G163" s="4">
        <v>44022</v>
      </c>
      <c r="H163" s="6">
        <v>155</v>
      </c>
      <c r="I163" s="1">
        <f t="shared" si="35"/>
        <v>192</v>
      </c>
      <c r="J163" s="11">
        <f t="shared" si="44"/>
        <v>-0.92192052012687498</v>
      </c>
      <c r="M163" s="4">
        <v>44022</v>
      </c>
      <c r="N163" s="13">
        <v>12083.146666666667</v>
      </c>
      <c r="O163" s="1">
        <f t="shared" si="36"/>
        <v>12418.621356932152</v>
      </c>
      <c r="Q163" s="8"/>
      <c r="R163" s="11">
        <f>(N163-$S$165)/$S$165</f>
        <v>-0.91021798073577509</v>
      </c>
    </row>
    <row r="164" spans="1:20" x14ac:dyDescent="0.4">
      <c r="A164" s="4">
        <v>44023</v>
      </c>
      <c r="B164">
        <v>273</v>
      </c>
      <c r="C164" s="1">
        <f t="shared" si="42"/>
        <v>360.2</v>
      </c>
      <c r="D164" s="7">
        <f>(B164-$E$6)/$E$6</f>
        <v>-0.74890137966274906</v>
      </c>
      <c r="G164" s="4">
        <v>44023</v>
      </c>
      <c r="H164" s="6">
        <v>146</v>
      </c>
      <c r="I164" s="1">
        <f t="shared" si="35"/>
        <v>187.1</v>
      </c>
      <c r="J164" s="11">
        <f>(H164-$K$38)/$K$38</f>
        <v>-0.82701421800947872</v>
      </c>
      <c r="M164" s="4">
        <v>44023</v>
      </c>
      <c r="N164" s="13">
        <v>8568.0623008849507</v>
      </c>
      <c r="O164" s="1">
        <f t="shared" si="36"/>
        <v>12067.11292035398</v>
      </c>
      <c r="Q164" s="8"/>
      <c r="R164" s="11">
        <f>(N164-$S$166)/$S$166</f>
        <v>-0.85012501813005614</v>
      </c>
    </row>
    <row r="165" spans="1:20" x14ac:dyDescent="0.4">
      <c r="A165" s="4">
        <v>44024</v>
      </c>
      <c r="B165">
        <v>245</v>
      </c>
      <c r="C165" s="1">
        <f t="shared" si="42"/>
        <v>342.2</v>
      </c>
      <c r="D165" s="7">
        <f>(B165-$E$6)/$E$6</f>
        <v>-0.77465508431272356</v>
      </c>
      <c r="G165" s="4">
        <v>44024</v>
      </c>
      <c r="H165" s="6">
        <v>145</v>
      </c>
      <c r="I165" s="1">
        <f t="shared" si="35"/>
        <v>171.4</v>
      </c>
      <c r="J165" s="11">
        <f>(H165-$K$38)/$K$38</f>
        <v>-0.8281990521327014</v>
      </c>
      <c r="M165" s="4">
        <v>44024</v>
      </c>
      <c r="N165" s="13">
        <v>9168.0623008849507</v>
      </c>
      <c r="O165" s="1">
        <f t="shared" si="36"/>
        <v>11635.604483775809</v>
      </c>
      <c r="Q165" s="8"/>
      <c r="R165" s="11">
        <f>(N165-$S$166)/$S$166</f>
        <v>-0.839629647535858</v>
      </c>
      <c r="S165" s="1">
        <v>134583.14666666667</v>
      </c>
      <c r="T165" t="s">
        <v>6</v>
      </c>
    </row>
    <row r="166" spans="1:20" x14ac:dyDescent="0.4">
      <c r="A166" s="4">
        <v>44025</v>
      </c>
      <c r="B166">
        <v>482</v>
      </c>
      <c r="C166" s="1">
        <f t="shared" si="42"/>
        <v>353</v>
      </c>
      <c r="D166" s="7">
        <f>(B166-$E$5)/$E$5</f>
        <v>-0.69414200788190505</v>
      </c>
      <c r="G166" s="4">
        <v>44025</v>
      </c>
      <c r="H166" s="6">
        <v>150</v>
      </c>
      <c r="I166" s="1">
        <f t="shared" si="35"/>
        <v>165.8</v>
      </c>
      <c r="J166" s="11">
        <f>(H166-$K$37)/$K$37</f>
        <v>-0.92443921302600807</v>
      </c>
      <c r="K166" s="7"/>
      <c r="M166" s="4">
        <v>44025</v>
      </c>
      <c r="N166" s="13">
        <v>13713.400000000001</v>
      </c>
      <c r="O166" s="1">
        <f t="shared" si="36"/>
        <v>11580.138253687313</v>
      </c>
      <c r="Q166" s="8"/>
      <c r="R166" s="11">
        <f t="shared" ref="R166:R177" si="45">(N166-$S$165)/$S$165</f>
        <v>-0.89810462647329004</v>
      </c>
      <c r="S166" s="1">
        <v>57168.062300884951</v>
      </c>
      <c r="T166" t="s">
        <v>7</v>
      </c>
    </row>
    <row r="167" spans="1:20" x14ac:dyDescent="0.4">
      <c r="A167" s="4">
        <v>44026</v>
      </c>
      <c r="B167">
        <v>390</v>
      </c>
      <c r="C167" s="1">
        <f t="shared" si="42"/>
        <v>367</v>
      </c>
      <c r="D167" s="7">
        <f t="shared" ref="D167:D170" si="46">(B167-$E$5)/$E$5</f>
        <v>-0.75252154164718454</v>
      </c>
      <c r="G167" s="4">
        <v>44026</v>
      </c>
      <c r="H167" s="6">
        <v>172</v>
      </c>
      <c r="I167" s="1">
        <f t="shared" si="35"/>
        <v>168.5</v>
      </c>
      <c r="J167" s="11">
        <f t="shared" ref="J167:J170" si="47">(H167-$K$37)/$K$37</f>
        <v>-0.91335696426982249</v>
      </c>
      <c r="M167" s="4">
        <v>44026</v>
      </c>
      <c r="N167" s="13">
        <v>13483.8</v>
      </c>
      <c r="O167" s="1">
        <f t="shared" si="36"/>
        <v>11951.712023598819</v>
      </c>
      <c r="Q167" s="8"/>
      <c r="R167" s="11">
        <f t="shared" si="45"/>
        <v>-0.89981063503146896</v>
      </c>
    </row>
    <row r="168" spans="1:20" x14ac:dyDescent="0.4">
      <c r="A168" s="4">
        <v>44027</v>
      </c>
      <c r="B168">
        <v>435</v>
      </c>
      <c r="C168" s="1">
        <f t="shared" si="42"/>
        <v>380.4</v>
      </c>
      <c r="D168" s="7">
        <f t="shared" si="46"/>
        <v>-0.7239663349141674</v>
      </c>
      <c r="E168">
        <f>SUM(B162:B168)</f>
        <v>2663</v>
      </c>
      <c r="F168" s="7">
        <f>(E168-E161)/E161</f>
        <v>6.904857486953031E-2</v>
      </c>
      <c r="G168" s="4">
        <v>44027</v>
      </c>
      <c r="H168" s="6">
        <v>109</v>
      </c>
      <c r="I168" s="1">
        <f t="shared" si="35"/>
        <v>157.30000000000001</v>
      </c>
      <c r="J168" s="11">
        <f t="shared" si="47"/>
        <v>-0.94509249479889912</v>
      </c>
      <c r="M168" s="4">
        <v>44027</v>
      </c>
      <c r="N168" s="13">
        <v>14138.8</v>
      </c>
      <c r="O168" s="1">
        <f t="shared" si="36"/>
        <v>12508.785793510324</v>
      </c>
      <c r="P168">
        <f>SUM(N162:N168)</f>
        <v>84638.417935103236</v>
      </c>
      <c r="Q168" s="8"/>
      <c r="R168" s="11">
        <f t="shared" si="45"/>
        <v>-0.89494375521610625</v>
      </c>
    </row>
    <row r="169" spans="1:20" x14ac:dyDescent="0.4">
      <c r="A169" s="4">
        <v>44028</v>
      </c>
      <c r="B169">
        <v>448</v>
      </c>
      <c r="C169" s="1">
        <f t="shared" si="42"/>
        <v>382</v>
      </c>
      <c r="D169" s="7">
        <f t="shared" si="46"/>
        <v>-0.71571705296907351</v>
      </c>
      <c r="G169" s="4">
        <v>44028</v>
      </c>
      <c r="H169" s="6">
        <v>182</v>
      </c>
      <c r="I169" s="1">
        <f t="shared" si="35"/>
        <v>158.9</v>
      </c>
      <c r="J169" s="11">
        <f t="shared" si="47"/>
        <v>-0.90831957847155642</v>
      </c>
      <c r="M169" s="4">
        <v>44028</v>
      </c>
      <c r="N169" s="13">
        <v>14308.8</v>
      </c>
      <c r="O169" s="1">
        <f t="shared" si="36"/>
        <v>12591.351126843658</v>
      </c>
      <c r="R169" s="11">
        <f t="shared" si="45"/>
        <v>-0.89368059556937096</v>
      </c>
    </row>
    <row r="170" spans="1:20" x14ac:dyDescent="0.4">
      <c r="A170" s="4">
        <v>44029</v>
      </c>
      <c r="B170">
        <v>532</v>
      </c>
      <c r="C170" s="1">
        <f t="shared" si="42"/>
        <v>399.9</v>
      </c>
      <c r="D170" s="7">
        <f t="shared" si="46"/>
        <v>-0.66241400040077481</v>
      </c>
      <c r="G170" s="4">
        <v>44029</v>
      </c>
      <c r="H170" s="6">
        <v>143</v>
      </c>
      <c r="I170" s="1">
        <f t="shared" si="35"/>
        <v>154.19999999999999</v>
      </c>
      <c r="J170" s="11">
        <f t="shared" si="47"/>
        <v>-0.92796538308479437</v>
      </c>
      <c r="K170" s="6">
        <f>SUM(H164:H170)</f>
        <v>1047</v>
      </c>
      <c r="M170" s="4">
        <v>44029</v>
      </c>
      <c r="N170" s="13">
        <v>15739.8</v>
      </c>
      <c r="O170" s="1">
        <f t="shared" si="36"/>
        <v>12817.01646017699</v>
      </c>
      <c r="R170" s="11">
        <f t="shared" si="45"/>
        <v>-0.88304776348420444</v>
      </c>
    </row>
    <row r="171" spans="1:20" x14ac:dyDescent="0.4">
      <c r="A171" s="4">
        <v>44030</v>
      </c>
      <c r="B171">
        <v>361</v>
      </c>
      <c r="C171" s="1">
        <f t="shared" si="42"/>
        <v>400.4</v>
      </c>
      <c r="D171" s="7">
        <f>(B171-$E$6)/$E$6</f>
        <v>-0.66796116504854364</v>
      </c>
      <c r="G171" s="4">
        <v>44030</v>
      </c>
      <c r="H171" s="6">
        <v>152</v>
      </c>
      <c r="I171" s="1">
        <f t="shared" si="35"/>
        <v>153.69999999999999</v>
      </c>
      <c r="J171" s="11">
        <f>(H171-$K$38)/$K$38</f>
        <v>-0.81990521327014221</v>
      </c>
      <c r="K171" s="6">
        <f t="shared" ref="K171:K172" si="48">SUM(H165:H171)</f>
        <v>1053</v>
      </c>
      <c r="M171" s="4">
        <v>44030</v>
      </c>
      <c r="N171" s="13">
        <v>11056.2</v>
      </c>
      <c r="O171" s="1">
        <f t="shared" si="36"/>
        <v>12574.321793510324</v>
      </c>
      <c r="Q171" s="1"/>
      <c r="R171" s="11">
        <f>(N171-$S$166)/$S$166</f>
        <v>-0.80660180606070941</v>
      </c>
    </row>
    <row r="172" spans="1:20" x14ac:dyDescent="0.4">
      <c r="A172" s="4">
        <v>44031</v>
      </c>
      <c r="B172">
        <v>296</v>
      </c>
      <c r="C172" s="1">
        <f t="shared" si="42"/>
        <v>388.9</v>
      </c>
      <c r="D172" s="7">
        <f>(B172-$E$6)/$E$6</f>
        <v>-0.72774655084312723</v>
      </c>
      <c r="G172" s="4">
        <v>44031</v>
      </c>
      <c r="H172" s="6">
        <v>143</v>
      </c>
      <c r="I172" s="1">
        <f t="shared" si="35"/>
        <v>149.69999999999999</v>
      </c>
      <c r="J172" s="11">
        <f>(H172-$K$38)/$K$38</f>
        <v>-0.83056872037914697</v>
      </c>
      <c r="K172" s="6">
        <f t="shared" si="48"/>
        <v>1051</v>
      </c>
      <c r="M172" s="4">
        <v>44031</v>
      </c>
      <c r="N172" s="13">
        <v>8545.2000000000007</v>
      </c>
      <c r="O172" s="1">
        <f t="shared" si="36"/>
        <v>12080.527126843657</v>
      </c>
      <c r="R172" s="11">
        <f>(N172-$S$166)/$S$166</f>
        <v>-0.85052493199742896</v>
      </c>
    </row>
    <row r="173" spans="1:20" x14ac:dyDescent="0.4">
      <c r="A173" s="4">
        <v>44032</v>
      </c>
      <c r="B173">
        <v>416</v>
      </c>
      <c r="C173" s="1">
        <f t="shared" si="42"/>
        <v>387.8</v>
      </c>
      <c r="D173" s="7">
        <f>(B173-$E$5)/$E$5</f>
        <v>-0.73602297775699688</v>
      </c>
      <c r="G173" s="4">
        <v>44032</v>
      </c>
      <c r="H173" s="6">
        <v>200</v>
      </c>
      <c r="I173" s="13">
        <f t="shared" si="35"/>
        <v>154.19999999999999</v>
      </c>
      <c r="J173" s="11">
        <f>(H173-$K$37)/$K$37</f>
        <v>-0.89925228403467738</v>
      </c>
      <c r="K173" s="7"/>
      <c r="M173" s="4">
        <v>44032</v>
      </c>
      <c r="N173" s="13">
        <v>13824.8</v>
      </c>
      <c r="O173" s="1">
        <f t="shared" si="36"/>
        <v>12254.69246017699</v>
      </c>
      <c r="R173" s="11">
        <f t="shared" si="45"/>
        <v>-0.89727688538713513</v>
      </c>
    </row>
    <row r="174" spans="1:20" x14ac:dyDescent="0.4">
      <c r="A174" s="4">
        <v>44033</v>
      </c>
      <c r="B174">
        <v>421</v>
      </c>
      <c r="C174" s="1">
        <f t="shared" si="42"/>
        <v>402.6</v>
      </c>
      <c r="D174" s="7">
        <f t="shared" ref="D174:D177" si="49">(B174-$E$5)/$E$5</f>
        <v>-0.73285017700888389</v>
      </c>
      <c r="G174" s="4">
        <v>44033</v>
      </c>
      <c r="H174" s="6">
        <v>134</v>
      </c>
      <c r="I174" s="1">
        <f t="shared" si="35"/>
        <v>153</v>
      </c>
      <c r="J174" s="11">
        <f t="shared" ref="J174:J191" si="50">(H174-$K$37)/$K$37</f>
        <v>-0.93249903030323389</v>
      </c>
      <c r="M174" s="4">
        <v>44033</v>
      </c>
      <c r="N174" s="13">
        <v>14342.8</v>
      </c>
      <c r="O174" s="1">
        <f t="shared" si="36"/>
        <v>12832.166230088496</v>
      </c>
      <c r="R174" s="11">
        <f t="shared" si="45"/>
        <v>-0.89342796364002386</v>
      </c>
    </row>
    <row r="175" spans="1:20" x14ac:dyDescent="0.4">
      <c r="A175" s="4">
        <v>44034</v>
      </c>
      <c r="B175">
        <v>402</v>
      </c>
      <c r="C175" s="1">
        <f t="shared" si="42"/>
        <v>418.3</v>
      </c>
      <c r="D175" s="7">
        <f t="shared" si="49"/>
        <v>-0.74490681985171325</v>
      </c>
      <c r="E175">
        <f>SUM(B169:B175)</f>
        <v>2876</v>
      </c>
      <c r="F175" s="7">
        <f>(E175-E168)/E168</f>
        <v>7.9984979346601578E-2</v>
      </c>
      <c r="G175" s="4">
        <v>44034</v>
      </c>
      <c r="H175" s="6">
        <v>147</v>
      </c>
      <c r="I175" s="1">
        <f t="shared" si="35"/>
        <v>153.19999999999999</v>
      </c>
      <c r="J175" s="11">
        <f t="shared" si="50"/>
        <v>-0.92595042876548783</v>
      </c>
      <c r="M175" s="4">
        <v>44034</v>
      </c>
      <c r="N175" s="13">
        <v>14215.8</v>
      </c>
      <c r="O175" s="1">
        <f t="shared" si="36"/>
        <v>13336.939999999999</v>
      </c>
      <c r="P175">
        <f>SUM(N169:N175)</f>
        <v>92033.400000000009</v>
      </c>
      <c r="Q175" s="7">
        <f>(P175-P168)/P168</f>
        <v>8.7371459029006157E-2</v>
      </c>
      <c r="R175" s="11">
        <f t="shared" si="45"/>
        <v>-0.89437161819964384</v>
      </c>
    </row>
    <row r="176" spans="1:20" x14ac:dyDescent="0.4">
      <c r="A176" s="4">
        <v>44035</v>
      </c>
      <c r="B176">
        <v>389</v>
      </c>
      <c r="C176" s="1">
        <f t="shared" si="42"/>
        <v>409</v>
      </c>
      <c r="D176" s="7">
        <f t="shared" si="49"/>
        <v>-0.75315610179680714</v>
      </c>
      <c r="G176" s="4">
        <v>44035</v>
      </c>
      <c r="H176" s="6">
        <v>209</v>
      </c>
      <c r="I176" s="1">
        <f t="shared" si="35"/>
        <v>159.1</v>
      </c>
      <c r="J176" s="11">
        <f t="shared" si="50"/>
        <v>-0.89471863681623787</v>
      </c>
      <c r="M176" s="4">
        <v>44035</v>
      </c>
      <c r="N176" s="13">
        <v>14322</v>
      </c>
      <c r="O176" s="1">
        <f t="shared" si="36"/>
        <v>13397.8</v>
      </c>
      <c r="R176" s="11">
        <f t="shared" si="45"/>
        <v>-0.89358251493797736</v>
      </c>
    </row>
    <row r="177" spans="1:18" x14ac:dyDescent="0.4">
      <c r="A177" s="4">
        <v>44036</v>
      </c>
      <c r="B177">
        <v>547</v>
      </c>
      <c r="C177" s="1">
        <f t="shared" si="42"/>
        <v>424.7</v>
      </c>
      <c r="D177" s="7">
        <f t="shared" si="49"/>
        <v>-0.65289559815643572</v>
      </c>
      <c r="G177" s="4">
        <v>44036</v>
      </c>
      <c r="H177" s="6">
        <v>182</v>
      </c>
      <c r="I177" s="1">
        <f t="shared" si="35"/>
        <v>160.1</v>
      </c>
      <c r="J177" s="11">
        <f t="shared" si="50"/>
        <v>-0.90831957847155642</v>
      </c>
      <c r="K177">
        <f>SUM(H171:H177)</f>
        <v>1167</v>
      </c>
      <c r="L177" s="7">
        <f>(K177-K170)/K170</f>
        <v>0.11461318051575932</v>
      </c>
      <c r="M177" s="4">
        <v>44036</v>
      </c>
      <c r="N177" s="13">
        <v>15906</v>
      </c>
      <c r="O177" s="1">
        <f t="shared" si="36"/>
        <v>13640.02</v>
      </c>
      <c r="R177" s="11">
        <f t="shared" si="45"/>
        <v>-0.88181283917074904</v>
      </c>
    </row>
    <row r="178" spans="1:18" x14ac:dyDescent="0.4">
      <c r="A178" s="4">
        <v>44037</v>
      </c>
      <c r="B178">
        <v>390</v>
      </c>
      <c r="C178" s="1">
        <f t="shared" si="42"/>
        <v>420.2</v>
      </c>
      <c r="D178" s="7">
        <f>(B178-$E$6)/$E$6</f>
        <v>-0.64128768523249868</v>
      </c>
      <c r="G178" s="4">
        <v>44037</v>
      </c>
      <c r="H178" s="6">
        <v>105</v>
      </c>
      <c r="I178" s="1">
        <f t="shared" si="35"/>
        <v>159.69999999999999</v>
      </c>
      <c r="J178" s="11">
        <f t="shared" si="50"/>
        <v>-0.94710744911820566</v>
      </c>
      <c r="K178">
        <f t="shared" ref="K178:K179" si="51">SUM(H172:H178)</f>
        <v>1120</v>
      </c>
      <c r="M178" s="4">
        <v>44037</v>
      </c>
      <c r="N178" s="13">
        <v>11619</v>
      </c>
      <c r="O178" s="1">
        <f t="shared" si="36"/>
        <v>13388.040000000003</v>
      </c>
      <c r="R178" s="11">
        <f>(N178-$S$166)/$S$166</f>
        <v>-0.79675714844335144</v>
      </c>
    </row>
    <row r="179" spans="1:18" x14ac:dyDescent="0.4">
      <c r="A179" s="4">
        <v>44038</v>
      </c>
      <c r="B179">
        <v>348</v>
      </c>
      <c r="C179" s="1">
        <f t="shared" si="42"/>
        <v>410.2</v>
      </c>
      <c r="D179" s="7">
        <f>(B179-$E$6)/$E$6</f>
        <v>-0.67991824220746033</v>
      </c>
      <c r="G179" s="4">
        <v>44038</v>
      </c>
      <c r="H179" s="6">
        <v>171</v>
      </c>
      <c r="I179" s="1">
        <f t="shared" si="35"/>
        <v>158.6</v>
      </c>
      <c r="J179" s="11">
        <f t="shared" si="50"/>
        <v>-0.91386070284964915</v>
      </c>
      <c r="K179">
        <f t="shared" si="51"/>
        <v>1148</v>
      </c>
      <c r="L179" s="7">
        <f>(K179-K172)/K172</f>
        <v>9.2293054234062796E-2</v>
      </c>
      <c r="M179" s="4">
        <v>44038</v>
      </c>
      <c r="N179" s="13">
        <v>9431</v>
      </c>
      <c r="O179" s="1">
        <f t="shared" si="36"/>
        <v>12900.26</v>
      </c>
      <c r="R179" s="11">
        <f>(N179-$S$166)/$S$166</f>
        <v>-0.83503026654352752</v>
      </c>
    </row>
    <row r="180" spans="1:18" x14ac:dyDescent="0.4">
      <c r="A180" s="4">
        <v>44039</v>
      </c>
      <c r="B180">
        <v>410</v>
      </c>
      <c r="C180" s="1">
        <f t="shared" si="42"/>
        <v>398</v>
      </c>
      <c r="D180" s="7">
        <f t="shared" ref="D180:D184" si="52">(B180-$E$5)/$E$5</f>
        <v>-0.73983033865473247</v>
      </c>
      <c r="G180" s="4">
        <v>44039</v>
      </c>
      <c r="H180" s="6">
        <v>154</v>
      </c>
      <c r="I180" s="1">
        <f t="shared" si="35"/>
        <v>159.69999999999999</v>
      </c>
      <c r="J180" s="11">
        <f t="shared" si="50"/>
        <v>-0.92242425870670153</v>
      </c>
      <c r="M180" s="4">
        <v>44039</v>
      </c>
      <c r="N180" s="13">
        <v>13897</v>
      </c>
      <c r="O180" s="1">
        <f t="shared" si="36"/>
        <v>12715.98</v>
      </c>
      <c r="P180">
        <f>SUM(N174:N180)</f>
        <v>93733.6</v>
      </c>
      <c r="R180" s="11">
        <f>(N180-$S$165)/$S$165</f>
        <v>-0.89674041405481575</v>
      </c>
    </row>
    <row r="181" spans="1:18" x14ac:dyDescent="0.4">
      <c r="A181" s="4">
        <v>44040</v>
      </c>
      <c r="B181">
        <v>418</v>
      </c>
      <c r="C181" s="1">
        <f t="shared" si="42"/>
        <v>403.7</v>
      </c>
      <c r="D181" s="7">
        <f t="shared" si="52"/>
        <v>-0.73475385745775168</v>
      </c>
      <c r="G181" s="4">
        <v>44040</v>
      </c>
      <c r="H181" s="6">
        <v>160</v>
      </c>
      <c r="I181" s="1">
        <f t="shared" si="35"/>
        <v>160.5</v>
      </c>
      <c r="J181" s="11">
        <f t="shared" si="50"/>
        <v>-0.91940182722774189</v>
      </c>
      <c r="M181" s="4">
        <v>44040</v>
      </c>
      <c r="N181" s="13">
        <v>14194</v>
      </c>
      <c r="O181" s="1">
        <f t="shared" si="36"/>
        <v>13029.76</v>
      </c>
      <c r="R181" s="11">
        <f>(N181-$S$165)/$S$165</f>
        <v>-0.89453359984846048</v>
      </c>
    </row>
    <row r="182" spans="1:18" x14ac:dyDescent="0.4">
      <c r="A182" s="4">
        <v>44041</v>
      </c>
      <c r="B182">
        <v>419</v>
      </c>
      <c r="C182" s="1">
        <f t="shared" si="42"/>
        <v>416</v>
      </c>
      <c r="D182" s="7">
        <f t="shared" si="52"/>
        <v>-0.73411929730812908</v>
      </c>
      <c r="E182">
        <f>SUM(B176:B182)</f>
        <v>2921</v>
      </c>
      <c r="F182" s="7">
        <f>(E182-E175)/E175</f>
        <v>1.564673157162726E-2</v>
      </c>
      <c r="G182" s="4">
        <v>44041</v>
      </c>
      <c r="H182" s="6">
        <v>145</v>
      </c>
      <c r="I182" s="1">
        <f t="shared" si="35"/>
        <v>160.69999999999999</v>
      </c>
      <c r="J182" s="11">
        <f t="shared" si="50"/>
        <v>-0.92695790592514105</v>
      </c>
      <c r="M182" s="4">
        <v>44041</v>
      </c>
      <c r="N182" s="13">
        <v>14572.8</v>
      </c>
      <c r="O182" s="1">
        <f t="shared" si="36"/>
        <v>13632.519999999999</v>
      </c>
      <c r="P182">
        <f>SUM(N176:N182)</f>
        <v>93941.8</v>
      </c>
      <c r="Q182" s="7">
        <f>(P182-P175)/P175</f>
        <v>2.0735950209380443E-2</v>
      </c>
      <c r="R182" s="11">
        <f t="shared" ref="R182:R191" si="53">(N182-$S$165)/$S$165</f>
        <v>-0.89171898294149954</v>
      </c>
    </row>
    <row r="183" spans="1:18" x14ac:dyDescent="0.4">
      <c r="A183" s="4">
        <v>44042</v>
      </c>
      <c r="B183">
        <v>463</v>
      </c>
      <c r="C183" s="1">
        <f t="shared" si="42"/>
        <v>420.7</v>
      </c>
      <c r="D183" s="7">
        <f t="shared" si="52"/>
        <v>-0.70619865072473442</v>
      </c>
      <c r="G183" s="4">
        <v>44042</v>
      </c>
      <c r="H183" s="6">
        <v>196</v>
      </c>
      <c r="I183" s="1">
        <f t="shared" si="35"/>
        <v>160.30000000000001</v>
      </c>
      <c r="J183" s="11">
        <f t="shared" si="50"/>
        <v>-0.90126723835398381</v>
      </c>
      <c r="M183" s="4">
        <v>44042</v>
      </c>
      <c r="N183" s="13">
        <v>14768</v>
      </c>
      <c r="O183" s="1">
        <f t="shared" si="36"/>
        <v>13726.840000000002</v>
      </c>
      <c r="R183" s="11">
        <f t="shared" si="53"/>
        <v>-0.89026857845301288</v>
      </c>
    </row>
    <row r="184" spans="1:18" x14ac:dyDescent="0.4">
      <c r="A184" s="4">
        <v>44043</v>
      </c>
      <c r="B184">
        <v>603</v>
      </c>
      <c r="C184" s="1">
        <f t="shared" si="42"/>
        <v>438.9</v>
      </c>
      <c r="D184" s="7">
        <f t="shared" si="52"/>
        <v>-0.61736022977756999</v>
      </c>
      <c r="G184" s="4">
        <v>44043</v>
      </c>
      <c r="H184" s="6">
        <v>211</v>
      </c>
      <c r="I184" s="1">
        <f t="shared" si="35"/>
        <v>168</v>
      </c>
      <c r="J184" s="11">
        <f t="shared" si="50"/>
        <v>-0.89371115965658465</v>
      </c>
      <c r="M184" s="4">
        <v>44043</v>
      </c>
      <c r="N184" s="13">
        <v>16993</v>
      </c>
      <c r="O184" s="1">
        <f t="shared" si="36"/>
        <v>13991.86</v>
      </c>
      <c r="R184" s="11">
        <f t="shared" si="53"/>
        <v>-0.87373604778250591</v>
      </c>
    </row>
    <row r="185" spans="1:18" x14ac:dyDescent="0.4">
      <c r="A185" s="4">
        <v>44044</v>
      </c>
      <c r="B185">
        <v>405</v>
      </c>
      <c r="C185" s="1">
        <f t="shared" si="42"/>
        <v>439.2</v>
      </c>
      <c r="D185" s="7">
        <f>(B185-$E$6)/$E$6</f>
        <v>-0.62749105774144098</v>
      </c>
      <c r="G185" s="4">
        <v>44044</v>
      </c>
      <c r="H185" s="6">
        <v>161</v>
      </c>
      <c r="I185" s="1">
        <f t="shared" si="35"/>
        <v>169.4</v>
      </c>
      <c r="J185" s="11">
        <f>(H185-$K$37)/$K$37</f>
        <v>-0.91889808864791533</v>
      </c>
      <c r="M185" s="4">
        <v>44044</v>
      </c>
      <c r="N185" s="13">
        <v>11887</v>
      </c>
      <c r="O185" s="1">
        <f t="shared" si="36"/>
        <v>13758.98</v>
      </c>
      <c r="R185" s="11">
        <f t="shared" si="53"/>
        <v>-0.9116754192897456</v>
      </c>
    </row>
    <row r="186" spans="1:18" x14ac:dyDescent="0.4">
      <c r="A186" s="4">
        <v>44045</v>
      </c>
      <c r="B186">
        <v>385</v>
      </c>
      <c r="C186" s="1">
        <f t="shared" si="42"/>
        <v>438.8</v>
      </c>
      <c r="D186" s="7">
        <f>(B186-$E$6)/$E$6</f>
        <v>-0.64588656106285125</v>
      </c>
      <c r="G186" s="4">
        <v>44045</v>
      </c>
      <c r="H186" s="6">
        <v>156</v>
      </c>
      <c r="I186" s="1">
        <f t="shared" si="35"/>
        <v>164.1</v>
      </c>
      <c r="J186" s="11">
        <f>(H186-$K$38)/$K$38</f>
        <v>-0.81516587677725116</v>
      </c>
      <c r="K186">
        <f t="shared" ref="K186" si="54">SUM(H180:H186)</f>
        <v>1183</v>
      </c>
      <c r="L186" s="7">
        <f>(K186-K179)/K179</f>
        <v>3.048780487804878E-2</v>
      </c>
      <c r="M186" s="4">
        <v>44045</v>
      </c>
      <c r="N186" s="13">
        <v>8569</v>
      </c>
      <c r="O186" s="1">
        <f t="shared" si="36"/>
        <v>13183.679999999998</v>
      </c>
      <c r="R186" s="11">
        <f t="shared" si="53"/>
        <v>-0.93632932345367459</v>
      </c>
    </row>
    <row r="187" spans="1:18" x14ac:dyDescent="0.4">
      <c r="A187" s="4">
        <v>44046</v>
      </c>
      <c r="B187">
        <v>509</v>
      </c>
      <c r="C187" s="1">
        <f t="shared" si="42"/>
        <v>435</v>
      </c>
      <c r="D187" s="7">
        <f>(B187-$E$5)/$E$5</f>
        <v>-0.67700888384209468</v>
      </c>
      <c r="G187" s="4">
        <v>44046</v>
      </c>
      <c r="H187" s="6">
        <v>203</v>
      </c>
      <c r="I187" s="1">
        <f t="shared" si="35"/>
        <v>166.2</v>
      </c>
      <c r="J187" s="11">
        <f t="shared" si="50"/>
        <v>-0.89774106829519751</v>
      </c>
      <c r="M187" s="4">
        <v>44046</v>
      </c>
      <c r="N187" s="13">
        <v>14211</v>
      </c>
      <c r="O187" s="1">
        <f t="shared" si="36"/>
        <v>13014.18</v>
      </c>
      <c r="Q187" s="7"/>
      <c r="R187" s="11">
        <f t="shared" si="53"/>
        <v>-0.89440728388378699</v>
      </c>
    </row>
    <row r="188" spans="1:18" x14ac:dyDescent="0.4">
      <c r="A188" s="4">
        <v>44047</v>
      </c>
      <c r="B188">
        <v>219</v>
      </c>
      <c r="C188" s="1">
        <f t="shared" si="42"/>
        <v>417.9</v>
      </c>
      <c r="D188" s="7">
        <f t="shared" ref="D188:D191" si="55">(B188-$E$5)/$E$5</f>
        <v>-0.86103132723264975</v>
      </c>
      <c r="G188" s="4">
        <v>44047</v>
      </c>
      <c r="H188" s="6">
        <v>73</v>
      </c>
      <c r="I188" s="1">
        <f t="shared" si="35"/>
        <v>163</v>
      </c>
      <c r="J188" s="11">
        <f t="shared" si="50"/>
        <v>-0.96322708367265719</v>
      </c>
      <c r="M188" s="4">
        <v>44047</v>
      </c>
      <c r="N188" s="13">
        <v>9398</v>
      </c>
      <c r="O188" s="1">
        <f t="shared" si="36"/>
        <v>12792.08</v>
      </c>
      <c r="R188" s="11">
        <f t="shared" si="53"/>
        <v>-0.930169562588124</v>
      </c>
    </row>
    <row r="189" spans="1:18" x14ac:dyDescent="0.4">
      <c r="A189" s="4">
        <v>44048</v>
      </c>
      <c r="B189">
        <v>308</v>
      </c>
      <c r="C189" s="1">
        <f t="shared" si="42"/>
        <v>413.9</v>
      </c>
      <c r="D189" s="7">
        <f t="shared" si="55"/>
        <v>-0.80455547391623805</v>
      </c>
      <c r="E189">
        <f>SUM(B183:B189)</f>
        <v>2892</v>
      </c>
      <c r="F189" s="7">
        <f>(E189-E182)/E182</f>
        <v>-9.9281068127353642E-3</v>
      </c>
      <c r="G189" s="4">
        <v>44048</v>
      </c>
      <c r="H189" s="6">
        <v>14</v>
      </c>
      <c r="I189" s="1">
        <f t="shared" si="35"/>
        <v>147.30000000000001</v>
      </c>
      <c r="J189" s="11">
        <f t="shared" si="50"/>
        <v>-0.99294765988242739</v>
      </c>
      <c r="M189" s="4">
        <v>44048</v>
      </c>
      <c r="N189" s="13">
        <v>9373</v>
      </c>
      <c r="O189" s="1">
        <f t="shared" si="36"/>
        <v>12786.28</v>
      </c>
      <c r="P189">
        <f>SUM(N183:N189)</f>
        <v>85199</v>
      </c>
      <c r="Q189" s="7">
        <f>(P189-P182)/P182</f>
        <v>-9.3066132435188617E-2</v>
      </c>
      <c r="R189" s="11">
        <f t="shared" si="53"/>
        <v>-0.93035532135970267</v>
      </c>
    </row>
    <row r="190" spans="1:18" x14ac:dyDescent="0.4">
      <c r="A190" s="4">
        <v>44049</v>
      </c>
      <c r="B190">
        <v>460</v>
      </c>
      <c r="C190" s="1">
        <f t="shared" si="42"/>
        <v>418.9</v>
      </c>
      <c r="D190" s="7">
        <f t="shared" si="55"/>
        <v>-0.70810233117360233</v>
      </c>
      <c r="G190" s="4">
        <v>44049</v>
      </c>
      <c r="H190" s="6">
        <v>140</v>
      </c>
      <c r="I190" s="1">
        <f t="shared" si="35"/>
        <v>145.9</v>
      </c>
      <c r="J190" s="11">
        <f t="shared" si="50"/>
        <v>-0.92947659882427414</v>
      </c>
      <c r="M190" s="4">
        <v>44049</v>
      </c>
      <c r="N190" s="13">
        <v>10593</v>
      </c>
      <c r="O190" s="1">
        <f t="shared" si="36"/>
        <v>12455.880000000001</v>
      </c>
      <c r="R190" s="11">
        <f t="shared" si="53"/>
        <v>-0.92129029330666068</v>
      </c>
    </row>
    <row r="191" spans="1:18" x14ac:dyDescent="0.4">
      <c r="A191" s="4">
        <v>44050</v>
      </c>
      <c r="B191">
        <v>514</v>
      </c>
      <c r="C191" s="1">
        <f t="shared" si="42"/>
        <v>428.5</v>
      </c>
      <c r="D191" s="7">
        <f t="shared" si="55"/>
        <v>-0.67383608309398169</v>
      </c>
      <c r="G191" s="4">
        <v>44050</v>
      </c>
      <c r="H191" s="6">
        <v>169</v>
      </c>
      <c r="I191" s="1">
        <f t="shared" si="35"/>
        <v>146.80000000000001</v>
      </c>
      <c r="J191" s="11">
        <f t="shared" si="50"/>
        <v>-0.91486818000930237</v>
      </c>
      <c r="M191" s="4">
        <v>44050</v>
      </c>
      <c r="N191" s="13">
        <v>13936</v>
      </c>
      <c r="O191" s="1">
        <f t="shared" si="36"/>
        <v>12430.08</v>
      </c>
      <c r="R191" s="11">
        <f t="shared" si="53"/>
        <v>-0.89645063037115291</v>
      </c>
    </row>
    <row r="192" spans="1:18" x14ac:dyDescent="0.4">
      <c r="A192" s="4">
        <v>44051</v>
      </c>
      <c r="B192">
        <v>393</v>
      </c>
      <c r="C192" s="1">
        <f t="shared" si="42"/>
        <v>425.9</v>
      </c>
      <c r="D192" s="7">
        <f>(B192-$E$6)/$E$6</f>
        <v>-0.63852835973428712</v>
      </c>
      <c r="G192" s="4">
        <v>44051</v>
      </c>
      <c r="H192" s="14">
        <v>187</v>
      </c>
      <c r="I192" s="1">
        <f t="shared" si="35"/>
        <v>151</v>
      </c>
      <c r="J192" s="11">
        <f>(H192-$K$38)/$K$38</f>
        <v>-0.77843601895734593</v>
      </c>
      <c r="M192" s="4">
        <v>44051</v>
      </c>
      <c r="N192" s="1">
        <v>10548</v>
      </c>
      <c r="O192" s="1">
        <f t="shared" si="36"/>
        <v>12027.6</v>
      </c>
      <c r="R192" s="11">
        <f>(N192-$S$166)/$S$166</f>
        <v>-0.8154913849539952</v>
      </c>
    </row>
    <row r="193" spans="1:18" x14ac:dyDescent="0.4">
      <c r="A193" s="4">
        <v>44052</v>
      </c>
      <c r="B193">
        <v>392</v>
      </c>
      <c r="C193" s="1">
        <f t="shared" si="42"/>
        <v>418.8</v>
      </c>
      <c r="D193" s="7">
        <f>(B193-$E$6)/$E$6</f>
        <v>-0.63944813490035768</v>
      </c>
      <c r="G193" s="4">
        <v>44052</v>
      </c>
      <c r="H193" s="14">
        <v>158</v>
      </c>
      <c r="I193" s="1">
        <f t="shared" si="35"/>
        <v>147.19999999999999</v>
      </c>
      <c r="J193" s="11">
        <f>(H193-$K$38)/$K$38</f>
        <v>-0.8127962085308057</v>
      </c>
      <c r="K193">
        <f t="shared" ref="K193:K194" si="56">SUM(H187:H193)</f>
        <v>944</v>
      </c>
      <c r="L193" s="7">
        <f>(K193-K186)/K186</f>
        <v>-0.20202874049027894</v>
      </c>
      <c r="M193" s="4">
        <v>44052</v>
      </c>
      <c r="N193" s="1">
        <v>9385</v>
      </c>
      <c r="O193" s="1">
        <f t="shared" si="36"/>
        <v>11489.3</v>
      </c>
      <c r="R193" s="11">
        <f>(N193-$S$166)/$S$166</f>
        <v>-0.83583491162241608</v>
      </c>
    </row>
    <row r="194" spans="1:18" x14ac:dyDescent="0.4">
      <c r="A194" s="4">
        <v>44053</v>
      </c>
      <c r="B194">
        <v>429</v>
      </c>
      <c r="C194" s="1">
        <f>SUM(B185:B194)/10</f>
        <v>401.4</v>
      </c>
      <c r="D194" s="7">
        <f>(B194-$E$5)/$E$5</f>
        <v>-0.72777369581190299</v>
      </c>
      <c r="G194" s="4">
        <v>44053</v>
      </c>
      <c r="H194" s="14">
        <v>33</v>
      </c>
      <c r="I194" s="1">
        <f t="shared" si="35"/>
        <v>129.4</v>
      </c>
      <c r="J194" s="11">
        <f>(H194-$K$37)/$K$37</f>
        <v>-0.9833766268657218</v>
      </c>
      <c r="K194">
        <f t="shared" si="56"/>
        <v>774</v>
      </c>
      <c r="M194" s="4">
        <v>44053</v>
      </c>
      <c r="N194" s="13">
        <v>14343</v>
      </c>
      <c r="O194" s="1">
        <f t="shared" si="36"/>
        <v>11224.3</v>
      </c>
      <c r="R194" s="11">
        <f t="shared" ref="R194:R200" si="57">(N194-$S$166)/$S$166</f>
        <v>-0.74910816594569141</v>
      </c>
    </row>
    <row r="195" spans="1:18" x14ac:dyDescent="0.4">
      <c r="A195" s="4">
        <v>44054</v>
      </c>
      <c r="B195">
        <v>424</v>
      </c>
      <c r="C195" s="1">
        <f t="shared" ref="C195:C268" si="58">SUM(B186:B195)/10</f>
        <v>403.3</v>
      </c>
      <c r="D195" s="7">
        <f>(B195-$E$5)/$E$5</f>
        <v>-0.73094649656001598</v>
      </c>
      <c r="G195" s="4">
        <v>44054</v>
      </c>
      <c r="H195" s="14">
        <v>50</v>
      </c>
      <c r="I195" s="1">
        <f t="shared" si="35"/>
        <v>118.3</v>
      </c>
      <c r="J195" s="11">
        <f t="shared" ref="J195:J198" si="59">(H195-$K$37)/$K$37</f>
        <v>-0.97481307100866932</v>
      </c>
      <c r="M195" s="4">
        <v>44054</v>
      </c>
      <c r="N195" s="13">
        <v>14522</v>
      </c>
      <c r="O195" s="1">
        <f t="shared" si="36"/>
        <v>11487.8</v>
      </c>
      <c r="R195" s="11">
        <f t="shared" si="57"/>
        <v>-0.7459770470517556</v>
      </c>
    </row>
    <row r="196" spans="1:18" x14ac:dyDescent="0.4">
      <c r="A196" s="4">
        <v>44055</v>
      </c>
      <c r="B196">
        <v>427</v>
      </c>
      <c r="C196" s="1">
        <f t="shared" si="58"/>
        <v>407.5</v>
      </c>
      <c r="D196" s="7">
        <f>(B196-$E$5)/$E$5</f>
        <v>-0.72904281611114818</v>
      </c>
      <c r="E196">
        <f>SUM(B190:B196)</f>
        <v>3039</v>
      </c>
      <c r="F196" s="7">
        <f>(E196-E189)/E189</f>
        <v>5.0829875518672199E-2</v>
      </c>
      <c r="G196" s="4">
        <v>44055</v>
      </c>
      <c r="H196" s="14">
        <v>50</v>
      </c>
      <c r="I196" s="1">
        <f t="shared" si="35"/>
        <v>107.7</v>
      </c>
      <c r="J196" s="11">
        <f t="shared" si="59"/>
        <v>-0.97481307100866932</v>
      </c>
      <c r="M196" s="4">
        <v>44055</v>
      </c>
      <c r="N196" s="13">
        <v>14536</v>
      </c>
      <c r="O196" s="1">
        <f t="shared" si="36"/>
        <v>12084.5</v>
      </c>
      <c r="P196">
        <f>SUM(N190:N196)</f>
        <v>87863</v>
      </c>
      <c r="Q196" s="7">
        <f>(P196-P189)/P189</f>
        <v>3.1267972628786722E-2</v>
      </c>
      <c r="R196" s="11">
        <f t="shared" si="57"/>
        <v>-0.74573215507122437</v>
      </c>
    </row>
    <row r="197" spans="1:18" x14ac:dyDescent="0.4">
      <c r="A197" s="4">
        <v>44056</v>
      </c>
      <c r="B197">
        <v>483</v>
      </c>
      <c r="C197" s="1">
        <f t="shared" si="58"/>
        <v>404.9</v>
      </c>
      <c r="D197" s="7">
        <f t="shared" ref="D197:D198" si="60">(B197-$E$5)/$E$5</f>
        <v>-0.69350744773228246</v>
      </c>
      <c r="G197" s="4">
        <v>44056</v>
      </c>
      <c r="H197" s="14">
        <v>139</v>
      </c>
      <c r="I197" s="1">
        <f t="shared" si="35"/>
        <v>101.3</v>
      </c>
      <c r="J197" s="11">
        <f t="shared" si="59"/>
        <v>-0.9299803374041008</v>
      </c>
      <c r="M197" s="4">
        <v>44056</v>
      </c>
      <c r="N197" s="13">
        <v>14499</v>
      </c>
      <c r="O197" s="1">
        <f t="shared" si="36"/>
        <v>12113.3</v>
      </c>
      <c r="R197" s="11">
        <f t="shared" si="57"/>
        <v>-0.74637936959119988</v>
      </c>
    </row>
    <row r="198" spans="1:18" x14ac:dyDescent="0.4">
      <c r="A198" s="4">
        <v>44057</v>
      </c>
      <c r="B198">
        <v>623</v>
      </c>
      <c r="C198" s="1">
        <f t="shared" si="58"/>
        <v>445.3</v>
      </c>
      <c r="D198" s="7">
        <f t="shared" si="60"/>
        <v>-0.60466902678511791</v>
      </c>
      <c r="G198" s="4">
        <v>44057</v>
      </c>
      <c r="H198" s="14">
        <v>339</v>
      </c>
      <c r="I198" s="1">
        <f t="shared" si="35"/>
        <v>127.9</v>
      </c>
      <c r="J198" s="11">
        <f t="shared" si="59"/>
        <v>-0.82923262143877818</v>
      </c>
      <c r="M198" s="4">
        <v>44057</v>
      </c>
      <c r="N198" s="13">
        <v>17342</v>
      </c>
      <c r="O198" s="1">
        <f t="shared" si="36"/>
        <v>12907.7</v>
      </c>
      <c r="R198" s="11">
        <f t="shared" si="57"/>
        <v>-0.69664880525902395</v>
      </c>
    </row>
    <row r="199" spans="1:18" x14ac:dyDescent="0.4">
      <c r="A199" s="4">
        <v>44058</v>
      </c>
      <c r="B199">
        <v>348</v>
      </c>
      <c r="C199" s="1">
        <f>SUM(B190:B199)/10</f>
        <v>449.3</v>
      </c>
      <c r="D199" s="7">
        <f>(B199-$E$6)/$E$6</f>
        <v>-0.67991824220746033</v>
      </c>
      <c r="G199" s="4">
        <v>44058</v>
      </c>
      <c r="H199" s="14">
        <v>144</v>
      </c>
      <c r="I199" s="1">
        <f t="shared" si="35"/>
        <v>140.9</v>
      </c>
      <c r="J199" s="11">
        <f>(H199-$K$38)/$K$38</f>
        <v>-0.82938388625592419</v>
      </c>
      <c r="M199" s="4">
        <v>44058</v>
      </c>
      <c r="N199" s="13">
        <v>12376</v>
      </c>
      <c r="O199" s="1">
        <f t="shared" si="36"/>
        <v>13208</v>
      </c>
      <c r="R199" s="11">
        <f>(N199-$S$166)/$S$166</f>
        <v>-0.78351548921033798</v>
      </c>
    </row>
    <row r="200" spans="1:18" x14ac:dyDescent="0.4">
      <c r="A200" s="4">
        <v>44059</v>
      </c>
      <c r="B200">
        <v>364</v>
      </c>
      <c r="C200" s="1">
        <f t="shared" si="58"/>
        <v>439.7</v>
      </c>
      <c r="D200" s="7">
        <f>(B200-$E$6)/$E$6</f>
        <v>-0.66520183955033207</v>
      </c>
      <c r="G200" s="4">
        <v>44059</v>
      </c>
      <c r="H200" s="14">
        <v>191</v>
      </c>
      <c r="I200" s="1">
        <f t="shared" si="35"/>
        <v>146</v>
      </c>
      <c r="J200" s="11">
        <f>(H200-$K$38)/$K$38</f>
        <v>-0.773696682464455</v>
      </c>
      <c r="K200">
        <f>SUM(H194:H200)</f>
        <v>946</v>
      </c>
      <c r="L200" s="7">
        <f>(K200-K193)/K193</f>
        <v>2.1186440677966102E-3</v>
      </c>
      <c r="M200" s="4">
        <v>44059</v>
      </c>
      <c r="N200" s="13">
        <v>8376</v>
      </c>
      <c r="O200" s="1">
        <f t="shared" si="36"/>
        <v>12986.3</v>
      </c>
      <c r="R200" s="11">
        <f t="shared" si="57"/>
        <v>-0.85348462650499279</v>
      </c>
    </row>
    <row r="201" spans="1:18" x14ac:dyDescent="0.4">
      <c r="A201" s="4">
        <v>44060</v>
      </c>
      <c r="B201">
        <v>540</v>
      </c>
      <c r="C201" s="1">
        <f t="shared" si="58"/>
        <v>442.3</v>
      </c>
      <c r="D201" s="7">
        <f>(B201-$E$5)/$E$5</f>
        <v>-0.65733751920379402</v>
      </c>
      <c r="G201" s="4">
        <v>44060</v>
      </c>
      <c r="H201" s="14">
        <v>167</v>
      </c>
      <c r="I201" s="1">
        <f t="shared" si="35"/>
        <v>145.80000000000001</v>
      </c>
      <c r="J201" s="11">
        <f t="shared" ref="J201:J205" si="61">(H201-$K$37)/$K$37</f>
        <v>-0.91587565716895558</v>
      </c>
      <c r="K201">
        <f>SUM(H195:H201)</f>
        <v>1080</v>
      </c>
      <c r="L201" s="7"/>
      <c r="M201" s="4">
        <v>44060</v>
      </c>
      <c r="N201" s="13">
        <v>15719</v>
      </c>
      <c r="O201" s="1">
        <f t="shared" si="36"/>
        <v>13164.6</v>
      </c>
      <c r="R201" s="11">
        <f>(N201-$S$165)/$S$165</f>
        <v>-0.88320231478215794</v>
      </c>
    </row>
    <row r="202" spans="1:18" x14ac:dyDescent="0.4">
      <c r="A202" s="4">
        <v>44061</v>
      </c>
      <c r="B202">
        <v>468</v>
      </c>
      <c r="C202" s="1">
        <f t="shared" si="58"/>
        <v>449.8</v>
      </c>
      <c r="D202" s="7">
        <f>(B202-$E$5)/$E$5</f>
        <v>-0.70302584997662143</v>
      </c>
      <c r="G202" s="4">
        <v>44061</v>
      </c>
      <c r="H202" s="14">
        <v>169</v>
      </c>
      <c r="I202" s="1">
        <f t="shared" si="35"/>
        <v>144</v>
      </c>
      <c r="J202" s="11">
        <f t="shared" si="61"/>
        <v>-0.91486818000930237</v>
      </c>
      <c r="M202" s="4">
        <v>44061</v>
      </c>
      <c r="N202" s="13">
        <v>14756</v>
      </c>
      <c r="O202" s="1">
        <f t="shared" si="36"/>
        <v>13585.4</v>
      </c>
      <c r="R202" s="11">
        <f>(N202-$S$165)/$S$165</f>
        <v>-0.89035774266337064</v>
      </c>
    </row>
    <row r="203" spans="1:18" x14ac:dyDescent="0.4">
      <c r="A203" s="4">
        <v>44062</v>
      </c>
      <c r="B203">
        <v>447</v>
      </c>
      <c r="C203" s="1">
        <f t="shared" si="58"/>
        <v>455.3</v>
      </c>
      <c r="D203" s="7">
        <f>(B203-$E$5)/$E$5</f>
        <v>-0.71635161311869611</v>
      </c>
      <c r="E203">
        <f>SUM(B197:B203)</f>
        <v>3273</v>
      </c>
      <c r="F203" s="7">
        <f>(E203-E196)/E196</f>
        <v>7.6999012833168803E-2</v>
      </c>
      <c r="G203" s="4">
        <v>44062</v>
      </c>
      <c r="H203" s="14">
        <v>207</v>
      </c>
      <c r="I203" s="1">
        <f t="shared" si="35"/>
        <v>148.9</v>
      </c>
      <c r="J203" s="11">
        <f t="shared" si="61"/>
        <v>-0.89572611397589108</v>
      </c>
      <c r="M203" s="4">
        <v>44062</v>
      </c>
      <c r="N203" s="13">
        <v>14929</v>
      </c>
      <c r="O203" s="1">
        <f t="shared" si="36"/>
        <v>14139.8</v>
      </c>
      <c r="P203" s="1">
        <f>SUM(N197:N203)</f>
        <v>97997</v>
      </c>
      <c r="Q203" s="7">
        <f>(P203-P196)/P196</f>
        <v>0.11533865221993331</v>
      </c>
      <c r="R203" s="11">
        <f>(N203-$S$165)/$S$165</f>
        <v>-0.8890722919640458</v>
      </c>
    </row>
    <row r="204" spans="1:18" x14ac:dyDescent="0.4">
      <c r="A204" s="4">
        <v>44063</v>
      </c>
      <c r="B204">
        <v>471</v>
      </c>
      <c r="C204" s="1">
        <f t="shared" si="58"/>
        <v>459.5</v>
      </c>
      <c r="D204" s="7">
        <f>(B204-$E$5)/$E$5</f>
        <v>-0.70112216952775364</v>
      </c>
      <c r="G204" s="4">
        <v>44063</v>
      </c>
      <c r="H204" s="14">
        <v>205</v>
      </c>
      <c r="I204" s="1">
        <f t="shared" si="35"/>
        <v>166.1</v>
      </c>
      <c r="J204" s="11">
        <f t="shared" si="61"/>
        <v>-0.89673359113554429</v>
      </c>
      <c r="M204" s="4">
        <v>44063</v>
      </c>
      <c r="N204" s="13">
        <v>16045</v>
      </c>
      <c r="O204" s="1">
        <f t="shared" si="36"/>
        <v>14310</v>
      </c>
      <c r="R204" s="11">
        <f t="shared" ref="R204:R205" si="62">(N204-$S$165)/$S$165</f>
        <v>-0.8807800204007713</v>
      </c>
    </row>
    <row r="205" spans="1:18" x14ac:dyDescent="0.4">
      <c r="A205" s="4">
        <v>44064</v>
      </c>
      <c r="B205">
        <v>550</v>
      </c>
      <c r="C205" s="1">
        <f t="shared" si="58"/>
        <v>472.1</v>
      </c>
      <c r="D205" s="7">
        <f>(B205-$E$5)/$E$5</f>
        <v>-0.65099191770756792</v>
      </c>
      <c r="G205" s="4">
        <v>44064</v>
      </c>
      <c r="H205" s="14">
        <v>216</v>
      </c>
      <c r="I205" s="1">
        <f t="shared" ref="I205:I272" si="63">SUM(H196:H205)/10</f>
        <v>182.7</v>
      </c>
      <c r="J205" s="11">
        <f t="shared" si="61"/>
        <v>-0.89119246675745156</v>
      </c>
      <c r="M205" s="4">
        <v>44064</v>
      </c>
      <c r="N205" s="13">
        <v>18242</v>
      </c>
      <c r="O205" s="1">
        <f t="shared" ref="O205:O268" si="64">SUM(N196:N205)/10</f>
        <v>14682</v>
      </c>
      <c r="P205" s="7"/>
      <c r="R205" s="11">
        <f t="shared" si="62"/>
        <v>-0.86445553955443255</v>
      </c>
    </row>
    <row r="206" spans="1:18" x14ac:dyDescent="0.4">
      <c r="A206" s="4">
        <v>44065</v>
      </c>
      <c r="B206">
        <v>421</v>
      </c>
      <c r="C206" s="1">
        <f t="shared" si="58"/>
        <v>471.5</v>
      </c>
      <c r="D206" s="7">
        <f>(B206-$E$6)/$E$6</f>
        <v>-0.61277465508431272</v>
      </c>
      <c r="G206" s="4">
        <v>44065</v>
      </c>
      <c r="H206" s="14">
        <v>202</v>
      </c>
      <c r="I206" s="1">
        <f t="shared" si="63"/>
        <v>197.9</v>
      </c>
      <c r="J206" s="11">
        <f>(H206-$K$38)/$K$38</f>
        <v>-0.76066350710900477</v>
      </c>
      <c r="M206" s="4">
        <v>44065</v>
      </c>
      <c r="N206" s="13">
        <v>12503</v>
      </c>
      <c r="O206" s="1">
        <f t="shared" si="64"/>
        <v>14478.7</v>
      </c>
      <c r="P206" s="7"/>
      <c r="R206" s="11">
        <f>(N206-$S$166)/$S$166</f>
        <v>-0.78129396910123261</v>
      </c>
    </row>
    <row r="207" spans="1:18" x14ac:dyDescent="0.4">
      <c r="A207" s="4">
        <v>44066</v>
      </c>
      <c r="B207">
        <v>386</v>
      </c>
      <c r="C207" s="1">
        <f t="shared" si="58"/>
        <v>461.8</v>
      </c>
      <c r="D207" s="7">
        <f>(B207-$E$6)/$E$6</f>
        <v>-0.6449667858967808</v>
      </c>
      <c r="G207" s="4">
        <v>44066</v>
      </c>
      <c r="H207" s="14">
        <v>154</v>
      </c>
      <c r="I207" s="1">
        <f t="shared" si="63"/>
        <v>199.4</v>
      </c>
      <c r="J207" s="11">
        <f>(H207-$K$38)/$K$38</f>
        <v>-0.81753554502369663</v>
      </c>
      <c r="L207" s="7"/>
      <c r="M207" s="4">
        <v>44066</v>
      </c>
      <c r="N207" s="13">
        <v>10354</v>
      </c>
      <c r="O207" s="1">
        <f t="shared" si="64"/>
        <v>14064.2</v>
      </c>
      <c r="R207" s="11">
        <f>(N207-$S$166)/$S$166</f>
        <v>-0.81888488811278592</v>
      </c>
    </row>
    <row r="208" spans="1:18" x14ac:dyDescent="0.4">
      <c r="A208" s="4">
        <v>44067</v>
      </c>
      <c r="B208">
        <v>510</v>
      </c>
      <c r="C208" s="1">
        <f t="shared" si="58"/>
        <v>450.5</v>
      </c>
      <c r="D208" s="7">
        <f>(B208-$E$5)/$E$5</f>
        <v>-0.67637432369247208</v>
      </c>
      <c r="G208" s="4">
        <v>44067</v>
      </c>
      <c r="H208" s="14">
        <v>144</v>
      </c>
      <c r="I208" s="1">
        <f t="shared" si="63"/>
        <v>179.9</v>
      </c>
      <c r="J208" s="11">
        <f t="shared" ref="J208:J261" si="65">(H208-$K$37)/$K$37</f>
        <v>-0.92746164450496771</v>
      </c>
      <c r="K208">
        <f>SUM(H202:H208)</f>
        <v>1297</v>
      </c>
      <c r="L208" s="7">
        <f>(K208-K201)/K201</f>
        <v>0.20092592592592592</v>
      </c>
      <c r="M208" s="4">
        <v>44067</v>
      </c>
      <c r="N208" s="13">
        <v>15631</v>
      </c>
      <c r="O208" s="1">
        <f t="shared" si="64"/>
        <v>13893.1</v>
      </c>
      <c r="R208" s="11">
        <f>(N208-$S$165)/$S$165</f>
        <v>-0.88385618565811508</v>
      </c>
    </row>
    <row r="209" spans="1:19" x14ac:dyDescent="0.4">
      <c r="A209" s="4">
        <v>44068</v>
      </c>
      <c r="B209">
        <v>443</v>
      </c>
      <c r="C209" s="1">
        <f t="shared" si="58"/>
        <v>460</v>
      </c>
      <c r="D209" s="7">
        <f>(B209-$E$5)/$E$5</f>
        <v>-0.7188898537171865</v>
      </c>
      <c r="G209" s="4">
        <v>44068</v>
      </c>
      <c r="H209">
        <v>188</v>
      </c>
      <c r="I209" s="1">
        <f t="shared" si="63"/>
        <v>184.3</v>
      </c>
      <c r="J209" s="11">
        <f t="shared" si="65"/>
        <v>-0.90529714699259678</v>
      </c>
      <c r="M209" s="4">
        <v>44068</v>
      </c>
      <c r="N209" s="13">
        <v>15212</v>
      </c>
      <c r="O209" s="1">
        <f t="shared" si="64"/>
        <v>14176.7</v>
      </c>
      <c r="R209" s="11">
        <f t="shared" ref="R209:R210" si="66">(N209-$S$165)/$S$165</f>
        <v>-0.88696950266977459</v>
      </c>
    </row>
    <row r="210" spans="1:19" x14ac:dyDescent="0.4">
      <c r="A210" s="4">
        <v>44069</v>
      </c>
      <c r="B210">
        <v>449</v>
      </c>
      <c r="C210" s="1">
        <f t="shared" si="58"/>
        <v>468.5</v>
      </c>
      <c r="D210" s="7">
        <f>(B210-$E$5)/$E$5</f>
        <v>-0.71508249281945091</v>
      </c>
      <c r="E210">
        <f>SUM(B204:B210)</f>
        <v>3230</v>
      </c>
      <c r="F210" s="7">
        <f>(E210-E203)/E203</f>
        <v>-1.3137794072716162E-2</v>
      </c>
      <c r="G210" s="4">
        <v>44069</v>
      </c>
      <c r="H210">
        <v>184</v>
      </c>
      <c r="I210" s="1">
        <f t="shared" si="63"/>
        <v>183.6</v>
      </c>
      <c r="J210" s="11">
        <f t="shared" si="65"/>
        <v>-0.90731210131190321</v>
      </c>
      <c r="M210" s="4">
        <v>44069</v>
      </c>
      <c r="N210" s="13">
        <v>15282</v>
      </c>
      <c r="O210" s="1">
        <f t="shared" si="64"/>
        <v>14867.3</v>
      </c>
      <c r="P210" s="1">
        <f>SUM(N204:N210)</f>
        <v>103269</v>
      </c>
      <c r="Q210" s="7">
        <f>(P210-P203)/P203</f>
        <v>5.3797565231588719E-2</v>
      </c>
      <c r="R210" s="11">
        <f t="shared" si="66"/>
        <v>-0.8864493781093542</v>
      </c>
    </row>
    <row r="211" spans="1:19" x14ac:dyDescent="0.4">
      <c r="A211" s="4">
        <v>44070</v>
      </c>
      <c r="B211">
        <v>279</v>
      </c>
      <c r="C211" s="1">
        <f t="shared" si="58"/>
        <v>442.4</v>
      </c>
      <c r="D211" s="7">
        <f>(B211-$E$5)/$E$5</f>
        <v>-0.82295771825529351</v>
      </c>
      <c r="G211" s="4">
        <v>44070</v>
      </c>
      <c r="H211">
        <v>137</v>
      </c>
      <c r="I211" s="1">
        <f t="shared" si="63"/>
        <v>180.6</v>
      </c>
      <c r="J211" s="11">
        <f t="shared" si="65"/>
        <v>-0.93098781456375401</v>
      </c>
      <c r="M211" s="4">
        <v>44070</v>
      </c>
      <c r="N211" s="13">
        <v>15482</v>
      </c>
      <c r="O211" s="1">
        <f t="shared" si="64"/>
        <v>14843.6</v>
      </c>
      <c r="R211" s="11">
        <f>(N211-$S$165)/$S$165</f>
        <v>-0.88496330793672429</v>
      </c>
    </row>
    <row r="212" spans="1:19" x14ac:dyDescent="0.4">
      <c r="A212" s="4">
        <v>44071</v>
      </c>
      <c r="B212">
        <v>633</v>
      </c>
      <c r="C212" s="1">
        <f t="shared" si="58"/>
        <v>458.9</v>
      </c>
      <c r="D212" s="7">
        <f>(B212-$E$5)/$E$5</f>
        <v>-0.59832342528889182</v>
      </c>
      <c r="G212" s="4">
        <v>44071</v>
      </c>
      <c r="H212">
        <v>143</v>
      </c>
      <c r="I212" s="1">
        <f t="shared" si="63"/>
        <v>178</v>
      </c>
      <c r="J212" s="11">
        <f t="shared" si="65"/>
        <v>-0.92796538308479437</v>
      </c>
      <c r="M212" s="4">
        <v>44071</v>
      </c>
      <c r="N212" s="13">
        <v>18183</v>
      </c>
      <c r="O212" s="1">
        <f t="shared" si="64"/>
        <v>15186.3</v>
      </c>
      <c r="R212" s="11">
        <f>(N212-$S$165)/$S$165</f>
        <v>-0.86489393025535832</v>
      </c>
      <c r="S212" s="17"/>
    </row>
    <row r="213" spans="1:19" x14ac:dyDescent="0.4">
      <c r="A213" s="4">
        <v>44072</v>
      </c>
      <c r="B213">
        <v>325</v>
      </c>
      <c r="C213" s="1">
        <f t="shared" si="58"/>
        <v>446.7</v>
      </c>
      <c r="D213" s="7">
        <f>(B213-$E$6)/$E$6</f>
        <v>-0.70107307102708227</v>
      </c>
      <c r="G213" s="4">
        <v>44072</v>
      </c>
      <c r="H213">
        <v>152</v>
      </c>
      <c r="I213" s="1">
        <f t="shared" si="63"/>
        <v>172.5</v>
      </c>
      <c r="J213" s="11">
        <f>(H213-$K$38)/$K$38</f>
        <v>-0.81990521327014221</v>
      </c>
      <c r="M213" s="4">
        <v>44072</v>
      </c>
      <c r="N213" s="13">
        <v>10476</v>
      </c>
      <c r="O213" s="1">
        <f t="shared" si="64"/>
        <v>14741</v>
      </c>
      <c r="R213" s="11">
        <f>(N213-$S$166)/$S$166</f>
        <v>-0.81675082942529897</v>
      </c>
      <c r="S213" s="16"/>
    </row>
    <row r="214" spans="1:19" x14ac:dyDescent="0.4">
      <c r="A214" s="4">
        <v>44073</v>
      </c>
      <c r="B214">
        <v>443</v>
      </c>
      <c r="C214" s="1">
        <f t="shared" si="58"/>
        <v>443.9</v>
      </c>
      <c r="D214" s="7">
        <f>(B214-$E$6)/$E$6</f>
        <v>-0.59253960143076134</v>
      </c>
      <c r="G214" s="4">
        <v>44073</v>
      </c>
      <c r="H214">
        <v>148</v>
      </c>
      <c r="I214" s="1">
        <f t="shared" si="63"/>
        <v>166.8</v>
      </c>
      <c r="J214" s="11">
        <f>(H214-$K$38)/$K$38</f>
        <v>-0.82464454976303314</v>
      </c>
      <c r="K214">
        <f>SUM(H185:H215)</f>
        <v>4752</v>
      </c>
      <c r="M214" s="4">
        <v>44073</v>
      </c>
      <c r="N214" s="13">
        <v>11762</v>
      </c>
      <c r="O214" s="1">
        <f t="shared" si="64"/>
        <v>14312.7</v>
      </c>
      <c r="R214" s="11">
        <f>(N214-$S$166)/$S$166</f>
        <v>-0.79425575178506747</v>
      </c>
      <c r="S214" s="16"/>
    </row>
    <row r="215" spans="1:19" x14ac:dyDescent="0.4">
      <c r="A215" s="4">
        <v>44074</v>
      </c>
      <c r="B215">
        <v>519</v>
      </c>
      <c r="C215" s="1">
        <f t="shared" si="58"/>
        <v>440.8</v>
      </c>
      <c r="D215" s="7">
        <f>(B215-$E$5)/$E$5</f>
        <v>-0.67066328234586869</v>
      </c>
      <c r="G215" s="4">
        <v>44074</v>
      </c>
      <c r="H215">
        <v>129</v>
      </c>
      <c r="I215" s="1">
        <f t="shared" si="63"/>
        <v>158.1</v>
      </c>
      <c r="J215" s="11">
        <f t="shared" si="65"/>
        <v>-0.93501772320236687</v>
      </c>
      <c r="K215">
        <f>SUM(H209:H215)</f>
        <v>1081</v>
      </c>
      <c r="L215" s="7">
        <f>(K215-K208)/K208</f>
        <v>-0.16653816499614496</v>
      </c>
      <c r="M215" s="4">
        <v>44074</v>
      </c>
      <c r="N215" s="13">
        <v>16319</v>
      </c>
      <c r="O215" s="1">
        <f t="shared" si="64"/>
        <v>14120.4</v>
      </c>
      <c r="R215" s="11">
        <f>(N215-$S$165)/$S$165</f>
        <v>-0.87874410426426841</v>
      </c>
      <c r="S215" s="16"/>
    </row>
    <row r="216" spans="1:19" x14ac:dyDescent="0.4">
      <c r="A216" s="4">
        <v>44075</v>
      </c>
      <c r="B216">
        <v>492</v>
      </c>
      <c r="C216" s="1">
        <f t="shared" si="58"/>
        <v>447.9</v>
      </c>
      <c r="D216" s="7">
        <f>(B216-$E$5)/$E$5</f>
        <v>-0.68779640638567896</v>
      </c>
      <c r="G216" s="4">
        <v>44075</v>
      </c>
      <c r="H216">
        <v>229</v>
      </c>
      <c r="I216" s="1">
        <f t="shared" si="63"/>
        <v>160.80000000000001</v>
      </c>
      <c r="J216" s="11">
        <f t="shared" si="65"/>
        <v>-0.88464386521970562</v>
      </c>
      <c r="M216" s="4">
        <v>44075</v>
      </c>
      <c r="N216" s="13">
        <v>16056</v>
      </c>
      <c r="O216" s="1">
        <f t="shared" si="64"/>
        <v>14475.7</v>
      </c>
      <c r="R216" s="11">
        <f>(N216-$S$165)/$S$165</f>
        <v>-0.88069828654127669</v>
      </c>
      <c r="S216" s="16"/>
    </row>
    <row r="217" spans="1:19" x14ac:dyDescent="0.4">
      <c r="A217" s="4">
        <v>44076</v>
      </c>
      <c r="B217">
        <v>502</v>
      </c>
      <c r="C217" s="1">
        <f t="shared" si="58"/>
        <v>459.5</v>
      </c>
      <c r="D217" s="7">
        <f>(B217-$E$5)/$E$5</f>
        <v>-0.68145080488945298</v>
      </c>
      <c r="E217">
        <f>SUM(B211:B217)</f>
        <v>3193</v>
      </c>
      <c r="F217" s="7">
        <f>(E217-E210)/E210</f>
        <v>-1.1455108359133126E-2</v>
      </c>
      <c r="G217" s="4">
        <v>44076</v>
      </c>
      <c r="H217">
        <v>217</v>
      </c>
      <c r="I217" s="1">
        <f t="shared" si="63"/>
        <v>167.1</v>
      </c>
      <c r="J217" s="11">
        <f t="shared" si="65"/>
        <v>-0.8906887281776249</v>
      </c>
      <c r="M217" s="4">
        <v>44076</v>
      </c>
      <c r="N217" s="13">
        <v>15635</v>
      </c>
      <c r="O217" s="1">
        <f t="shared" si="64"/>
        <v>15003.8</v>
      </c>
      <c r="P217" s="1">
        <f>SUM(N211:N217)</f>
        <v>103913</v>
      </c>
      <c r="Q217" s="7">
        <f>(P217-P210)/P210</f>
        <v>6.2361405649323607E-3</v>
      </c>
      <c r="R217" s="11">
        <f t="shared" ref="R217:R219" si="67">(N217-$S$165)/$S$165</f>
        <v>-0.88382646425466249</v>
      </c>
      <c r="S217" s="16"/>
    </row>
    <row r="218" spans="1:19" x14ac:dyDescent="0.4">
      <c r="A218" s="4">
        <v>44077</v>
      </c>
      <c r="B218">
        <v>455</v>
      </c>
      <c r="C218" s="1">
        <f t="shared" si="58"/>
        <v>454</v>
      </c>
      <c r="D218" s="7">
        <f>(B218-$E$5)/$E$5</f>
        <v>-0.71127513192171532</v>
      </c>
      <c r="G218" s="4">
        <v>44077</v>
      </c>
      <c r="H218">
        <v>204</v>
      </c>
      <c r="I218" s="1">
        <f t="shared" si="63"/>
        <v>173.1</v>
      </c>
      <c r="J218" s="11">
        <f t="shared" si="65"/>
        <v>-0.89723732971537096</v>
      </c>
      <c r="M218" s="4">
        <v>44077</v>
      </c>
      <c r="N218" s="13">
        <v>17776</v>
      </c>
      <c r="O218" s="1">
        <f t="shared" si="64"/>
        <v>15218.3</v>
      </c>
      <c r="R218" s="11">
        <f t="shared" si="67"/>
        <v>-0.86791808305666007</v>
      </c>
      <c r="S218" s="16"/>
    </row>
    <row r="219" spans="1:19" x14ac:dyDescent="0.4">
      <c r="A219" s="4">
        <v>44078</v>
      </c>
      <c r="B219">
        <v>755</v>
      </c>
      <c r="C219" s="1">
        <f t="shared" si="58"/>
        <v>485.2</v>
      </c>
      <c r="D219" s="7">
        <f>(B219-$E$5)/$E$5</f>
        <v>-0.52090708703493416</v>
      </c>
      <c r="G219" s="4">
        <v>44078</v>
      </c>
      <c r="H219">
        <v>293</v>
      </c>
      <c r="I219" s="1">
        <f t="shared" si="63"/>
        <v>183.6</v>
      </c>
      <c r="J219" s="11">
        <f t="shared" si="65"/>
        <v>-0.85240459611080233</v>
      </c>
      <c r="M219" s="4">
        <v>44078</v>
      </c>
      <c r="N219" s="13">
        <v>20862</v>
      </c>
      <c r="O219" s="1">
        <f t="shared" si="64"/>
        <v>15783.3</v>
      </c>
      <c r="R219" s="11">
        <f t="shared" si="67"/>
        <v>-0.8449880202929817</v>
      </c>
      <c r="S219" s="16"/>
    </row>
    <row r="220" spans="1:19" x14ac:dyDescent="0.4">
      <c r="A220" s="4">
        <v>44079</v>
      </c>
      <c r="B220">
        <v>472</v>
      </c>
      <c r="C220" s="1">
        <f t="shared" si="58"/>
        <v>487.5</v>
      </c>
      <c r="D220" s="7">
        <f>(B220-$E$6)/$E$6</f>
        <v>-0.56586612161471639</v>
      </c>
      <c r="G220" s="4">
        <v>44079</v>
      </c>
      <c r="H220">
        <v>246</v>
      </c>
      <c r="I220" s="1">
        <f t="shared" si="63"/>
        <v>189.8</v>
      </c>
      <c r="J220" s="11">
        <f>(H220-$K$38)/$K$38</f>
        <v>-0.70853080568720384</v>
      </c>
      <c r="M220" s="4">
        <v>44079</v>
      </c>
      <c r="N220" s="13">
        <v>15092</v>
      </c>
      <c r="O220" s="1">
        <f t="shared" si="64"/>
        <v>15764.3</v>
      </c>
      <c r="R220" s="11">
        <f>(N220-$S$166)/$S$166</f>
        <v>-0.73600644498726731</v>
      </c>
      <c r="S220" s="16"/>
    </row>
    <row r="221" spans="1:19" x14ac:dyDescent="0.4">
      <c r="A221" s="4">
        <v>44080</v>
      </c>
      <c r="B221">
        <v>431</v>
      </c>
      <c r="C221" s="1">
        <f t="shared" si="58"/>
        <v>502.7</v>
      </c>
      <c r="D221" s="7">
        <f>(B221-$E$6)/$E$6</f>
        <v>-0.60357690342360759</v>
      </c>
      <c r="G221" s="4">
        <v>44080</v>
      </c>
      <c r="H221">
        <v>159</v>
      </c>
      <c r="I221" s="1">
        <f t="shared" si="63"/>
        <v>192</v>
      </c>
      <c r="J221" s="11">
        <f t="shared" ref="J221:J222" si="68">(H221-$K$38)/$K$38</f>
        <v>-0.81161137440758291</v>
      </c>
      <c r="M221" s="4">
        <v>44080</v>
      </c>
      <c r="N221" s="13">
        <v>11929</v>
      </c>
      <c r="O221" s="1">
        <f t="shared" si="64"/>
        <v>15409</v>
      </c>
      <c r="R221" s="11">
        <f>(N221-$S$166)/$S$166</f>
        <v>-0.79133454030301564</v>
      </c>
      <c r="S221" s="16"/>
    </row>
    <row r="222" spans="1:19" x14ac:dyDescent="0.4">
      <c r="A222" s="4">
        <v>44081</v>
      </c>
      <c r="B222">
        <v>441</v>
      </c>
      <c r="C222" s="1">
        <f t="shared" si="58"/>
        <v>483.5</v>
      </c>
      <c r="D222" s="7">
        <f t="shared" ref="D222" si="69">(B222-$E$6)/$E$6</f>
        <v>-0.59437915176290235</v>
      </c>
      <c r="G222" s="4">
        <v>44081</v>
      </c>
      <c r="H222">
        <v>296</v>
      </c>
      <c r="I222" s="1">
        <f t="shared" si="63"/>
        <v>207.3</v>
      </c>
      <c r="J222" s="11">
        <f t="shared" si="68"/>
        <v>-0.64928909952606639</v>
      </c>
      <c r="K222">
        <f>SUM(H216:H222)</f>
        <v>1644</v>
      </c>
      <c r="L222" s="7">
        <f>(K222-K215)/K215</f>
        <v>0.52081406105457906</v>
      </c>
      <c r="M222" s="4">
        <v>44081</v>
      </c>
      <c r="N222" s="13">
        <v>12431</v>
      </c>
      <c r="O222" s="1">
        <f t="shared" si="64"/>
        <v>14833.8</v>
      </c>
      <c r="R222" s="11">
        <f>(N222-$S$166)/$S$166</f>
        <v>-0.78255341357253649</v>
      </c>
      <c r="S222" s="16"/>
    </row>
    <row r="223" spans="1:19" x14ac:dyDescent="0.4">
      <c r="A223" s="4">
        <v>44082</v>
      </c>
      <c r="B223">
        <v>535</v>
      </c>
      <c r="C223" s="1">
        <f t="shared" si="58"/>
        <v>504.5</v>
      </c>
      <c r="D223" s="7">
        <f>(B223-$E$5)/$E$5</f>
        <v>-0.66051031995190701</v>
      </c>
      <c r="G223" s="4">
        <v>44082</v>
      </c>
      <c r="H223">
        <v>172</v>
      </c>
      <c r="I223" s="1">
        <f t="shared" si="63"/>
        <v>209.3</v>
      </c>
      <c r="J223" s="11">
        <f t="shared" si="65"/>
        <v>-0.91335696426982249</v>
      </c>
      <c r="M223" s="4">
        <v>44082</v>
      </c>
      <c r="N223" s="13">
        <v>18441</v>
      </c>
      <c r="O223" s="1">
        <f t="shared" si="64"/>
        <v>15630.3</v>
      </c>
      <c r="R223" s="11">
        <f>(N223-$S$165)/$S$165</f>
        <v>-0.86297689973266589</v>
      </c>
      <c r="S223" s="17"/>
    </row>
    <row r="224" spans="1:19" x14ac:dyDescent="0.4">
      <c r="A224" s="4">
        <v>44083</v>
      </c>
      <c r="B224">
        <v>495</v>
      </c>
      <c r="C224" s="1">
        <f t="shared" si="58"/>
        <v>509.7</v>
      </c>
      <c r="D224" s="7">
        <f>(B224-$E$5)/$E$5</f>
        <v>-0.68589272593681117</v>
      </c>
      <c r="E224">
        <f>SUM(B218:B224)</f>
        <v>3584</v>
      </c>
      <c r="F224" s="7">
        <f>(E224-E217)/E217</f>
        <v>0.12245537112433448</v>
      </c>
      <c r="G224" s="4">
        <v>44083</v>
      </c>
      <c r="H224">
        <v>161</v>
      </c>
      <c r="I224" s="1">
        <f t="shared" si="63"/>
        <v>210.6</v>
      </c>
      <c r="J224" s="11">
        <f t="shared" si="65"/>
        <v>-0.91889808864791533</v>
      </c>
      <c r="M224" s="4">
        <v>44083</v>
      </c>
      <c r="N224" s="13">
        <v>17783</v>
      </c>
      <c r="O224" s="1">
        <f t="shared" si="64"/>
        <v>16232.4</v>
      </c>
      <c r="P224" s="1">
        <f>SUM(N218:N224)</f>
        <v>114314</v>
      </c>
      <c r="Q224" s="7">
        <f>(P224-P217)/P217</f>
        <v>0.10009334731939218</v>
      </c>
      <c r="R224" s="11">
        <f>(N224-$S$165)/$S$165</f>
        <v>-0.86786607060061804</v>
      </c>
    </row>
    <row r="225" spans="1:143" x14ac:dyDescent="0.4">
      <c r="A225" s="4">
        <v>44084</v>
      </c>
      <c r="B225">
        <v>455</v>
      </c>
      <c r="C225" s="1">
        <f t="shared" si="58"/>
        <v>503.3</v>
      </c>
      <c r="D225" s="7">
        <f>(B225-$E$5)/$E$5</f>
        <v>-0.71127513192171532</v>
      </c>
      <c r="G225" s="4">
        <v>44084</v>
      </c>
      <c r="H225">
        <v>172</v>
      </c>
      <c r="I225" s="1">
        <f t="shared" si="63"/>
        <v>214.9</v>
      </c>
      <c r="J225" s="11">
        <f t="shared" si="65"/>
        <v>-0.91335696426982249</v>
      </c>
      <c r="M225" s="4">
        <v>44084</v>
      </c>
      <c r="N225" s="13">
        <v>17164</v>
      </c>
      <c r="O225" s="1">
        <f t="shared" si="64"/>
        <v>16316.9</v>
      </c>
      <c r="R225" s="11">
        <f>(N225-$S$165)/$S$165</f>
        <v>-0.87246545778490736</v>
      </c>
    </row>
    <row r="226" spans="1:143" x14ac:dyDescent="0.4">
      <c r="A226" s="4">
        <v>44085</v>
      </c>
      <c r="B226">
        <v>659</v>
      </c>
      <c r="C226" s="1">
        <f t="shared" si="58"/>
        <v>520</v>
      </c>
      <c r="D226" s="7">
        <f>(B226-$E$5)/$E$5</f>
        <v>-0.58182486139870415</v>
      </c>
      <c r="G226" s="4">
        <v>44085</v>
      </c>
      <c r="H226">
        <v>161</v>
      </c>
      <c r="I226" s="1">
        <f t="shared" si="63"/>
        <v>208.1</v>
      </c>
      <c r="J226" s="11">
        <f t="shared" si="65"/>
        <v>-0.91889808864791533</v>
      </c>
      <c r="M226" s="4">
        <v>44085</v>
      </c>
      <c r="N226" s="13">
        <v>20827</v>
      </c>
      <c r="O226" s="1">
        <f t="shared" si="64"/>
        <v>16794</v>
      </c>
      <c r="R226" s="11">
        <f>(N226-$S$165)/$S$165</f>
        <v>-0.84524808257319195</v>
      </c>
    </row>
    <row r="227" spans="1:143" x14ac:dyDescent="0.4">
      <c r="A227" s="4">
        <v>44086</v>
      </c>
      <c r="B227">
        <v>440</v>
      </c>
      <c r="C227" s="1">
        <f t="shared" si="58"/>
        <v>513.79999999999995</v>
      </c>
      <c r="D227" s="7">
        <f>(B227-$E$6)/$E$6</f>
        <v>-0.5952989269289729</v>
      </c>
      <c r="G227" s="4">
        <v>44086</v>
      </c>
      <c r="H227">
        <v>183</v>
      </c>
      <c r="I227" s="1">
        <f t="shared" si="63"/>
        <v>204.7</v>
      </c>
      <c r="J227" s="11">
        <f>(H227-$K$38)/$K$38</f>
        <v>-0.78317535545023698</v>
      </c>
      <c r="M227" s="4">
        <v>44086</v>
      </c>
      <c r="N227" s="13">
        <v>13867</v>
      </c>
      <c r="O227" s="1">
        <f t="shared" si="64"/>
        <v>16617.2</v>
      </c>
      <c r="R227" s="11">
        <f>(N227-$S$166)/$S$166</f>
        <v>-0.75743449328375534</v>
      </c>
    </row>
    <row r="228" spans="1:143" x14ac:dyDescent="0.4">
      <c r="A228" s="4">
        <v>44087</v>
      </c>
      <c r="B228">
        <v>414</v>
      </c>
      <c r="C228" s="1">
        <f t="shared" si="58"/>
        <v>509.7</v>
      </c>
      <c r="D228" s="7">
        <f>(B228-$E$6)/$E$6</f>
        <v>-0.6192130812468063</v>
      </c>
      <c r="G228" s="4">
        <v>44087</v>
      </c>
      <c r="H228">
        <v>171</v>
      </c>
      <c r="I228" s="1">
        <f t="shared" si="63"/>
        <v>201.4</v>
      </c>
      <c r="J228" s="11">
        <f>(H228-$K$38)/$K$38</f>
        <v>-0.79739336492891</v>
      </c>
      <c r="M228" s="4">
        <v>44087</v>
      </c>
      <c r="N228" s="13">
        <v>11009</v>
      </c>
      <c r="O228" s="1">
        <f t="shared" si="64"/>
        <v>15940.5</v>
      </c>
      <c r="R228" s="11">
        <f>(N228-$S$166)/$S$166</f>
        <v>-0.80742744188078619</v>
      </c>
    </row>
    <row r="229" spans="1:143" x14ac:dyDescent="0.4">
      <c r="A229" s="4">
        <v>44088</v>
      </c>
      <c r="B229">
        <v>482</v>
      </c>
      <c r="C229" s="1">
        <f t="shared" si="58"/>
        <v>482.4</v>
      </c>
      <c r="D229" s="7">
        <f>(B229-$E$5)/$E$5</f>
        <v>-0.69414200788190505</v>
      </c>
      <c r="G229" s="4">
        <v>44088</v>
      </c>
      <c r="H229">
        <v>230</v>
      </c>
      <c r="I229" s="1">
        <f t="shared" si="63"/>
        <v>195.1</v>
      </c>
      <c r="J229" s="11">
        <f t="shared" si="65"/>
        <v>-0.88414012663987895</v>
      </c>
      <c r="K229">
        <f>SUM(H223:H229)</f>
        <v>1250</v>
      </c>
      <c r="L229" s="7">
        <f>(K229-K222)/K222</f>
        <v>-0.23965936739659369</v>
      </c>
      <c r="M229" s="4">
        <v>44088</v>
      </c>
      <c r="N229" s="13">
        <v>17985</v>
      </c>
      <c r="O229" s="1">
        <f t="shared" si="64"/>
        <v>15652.8</v>
      </c>
      <c r="R229" s="11">
        <f>(N229-$S$165)/$S$165</f>
        <v>-0.86636513972626195</v>
      </c>
    </row>
    <row r="230" spans="1:143" x14ac:dyDescent="0.4">
      <c r="A230" s="4">
        <v>44089</v>
      </c>
      <c r="B230">
        <v>441</v>
      </c>
      <c r="C230" s="1">
        <f t="shared" si="58"/>
        <v>479.3</v>
      </c>
      <c r="D230" s="7">
        <f>(B230-$E$5)/$E$5</f>
        <v>-0.72015897401643181</v>
      </c>
      <c r="G230" s="4">
        <v>44089</v>
      </c>
      <c r="H230">
        <v>168</v>
      </c>
      <c r="I230" s="1">
        <f t="shared" si="63"/>
        <v>187.3</v>
      </c>
      <c r="J230" s="11">
        <f t="shared" si="65"/>
        <v>-0.91537191858912903</v>
      </c>
      <c r="M230" s="4">
        <v>44089</v>
      </c>
      <c r="N230" s="13">
        <v>17616</v>
      </c>
      <c r="O230" s="1">
        <f t="shared" si="64"/>
        <v>15905.2</v>
      </c>
      <c r="R230" s="11">
        <f t="shared" ref="R230:R240" si="70">(N230-$S$165)/$S$165</f>
        <v>-0.86910693919476401</v>
      </c>
    </row>
    <row r="231" spans="1:143" x14ac:dyDescent="0.4">
      <c r="A231" s="4">
        <v>44090</v>
      </c>
      <c r="B231">
        <v>449</v>
      </c>
      <c r="C231" s="1">
        <f t="shared" si="58"/>
        <v>481.1</v>
      </c>
      <c r="D231" s="7">
        <f>(B231-$E$5)/$E$5</f>
        <v>-0.71508249281945091</v>
      </c>
      <c r="E231">
        <f>SUM(B225:B231)</f>
        <v>3340</v>
      </c>
      <c r="F231" s="7">
        <f>(E231-E224)/E224</f>
        <v>-6.8080357142857137E-2</v>
      </c>
      <c r="G231" s="4">
        <v>44090</v>
      </c>
      <c r="H231">
        <v>156</v>
      </c>
      <c r="I231" s="1">
        <f t="shared" si="63"/>
        <v>187</v>
      </c>
      <c r="J231" s="11">
        <f t="shared" si="65"/>
        <v>-0.92141678154704831</v>
      </c>
      <c r="K231" s="10"/>
      <c r="L231" s="10"/>
      <c r="M231" s="4">
        <v>44090</v>
      </c>
      <c r="N231" s="13">
        <v>17680</v>
      </c>
      <c r="O231" s="1">
        <f t="shared" si="64"/>
        <v>16480.3</v>
      </c>
      <c r="P231" s="1">
        <f>SUM(N225:N231)</f>
        <v>116148</v>
      </c>
      <c r="Q231" s="7">
        <f>(P231-P224)/P224</f>
        <v>1.6043529226516438E-2</v>
      </c>
      <c r="R231" s="11">
        <f t="shared" si="70"/>
        <v>-0.86863139673952239</v>
      </c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</row>
    <row r="232" spans="1:143" x14ac:dyDescent="0.4">
      <c r="A232" s="4">
        <v>44091</v>
      </c>
      <c r="B232">
        <v>558</v>
      </c>
      <c r="C232" s="1">
        <f t="shared" si="58"/>
        <v>492.8</v>
      </c>
      <c r="D232" s="7">
        <f>(B232-$E$5)/$E$5</f>
        <v>-0.64591543651058714</v>
      </c>
      <c r="G232" s="4">
        <v>44091</v>
      </c>
      <c r="H232">
        <v>189</v>
      </c>
      <c r="I232" s="1">
        <f t="shared" si="63"/>
        <v>176.3</v>
      </c>
      <c r="J232" s="11">
        <f t="shared" si="65"/>
        <v>-0.90479340841277012</v>
      </c>
      <c r="M232" s="4">
        <v>44091</v>
      </c>
      <c r="N232" s="13">
        <v>17553</v>
      </c>
      <c r="O232" s="1">
        <f t="shared" si="64"/>
        <v>16992.5</v>
      </c>
      <c r="R232" s="11">
        <f t="shared" si="70"/>
        <v>-0.86957505129914237</v>
      </c>
    </row>
    <row r="233" spans="1:143" x14ac:dyDescent="0.4">
      <c r="A233" s="4">
        <v>44092</v>
      </c>
      <c r="B233">
        <v>734</v>
      </c>
      <c r="C233" s="1">
        <f t="shared" si="58"/>
        <v>512.70000000000005</v>
      </c>
      <c r="D233" s="7">
        <f>(B233-$E$5)/$E$5</f>
        <v>-0.53423285017700883</v>
      </c>
      <c r="G233" s="4">
        <v>44092</v>
      </c>
      <c r="H233">
        <v>187</v>
      </c>
      <c r="I233" s="1">
        <f t="shared" si="63"/>
        <v>177.8</v>
      </c>
      <c r="J233" s="11">
        <f t="shared" si="65"/>
        <v>-0.90580088557242333</v>
      </c>
      <c r="M233" s="4">
        <v>44092</v>
      </c>
      <c r="N233" s="13">
        <v>21337</v>
      </c>
      <c r="O233" s="1">
        <f t="shared" si="64"/>
        <v>17282.099999999999</v>
      </c>
      <c r="R233" s="11">
        <f t="shared" si="70"/>
        <v>-0.84145860363298586</v>
      </c>
    </row>
    <row r="234" spans="1:143" x14ac:dyDescent="0.4">
      <c r="A234" s="4">
        <v>44093</v>
      </c>
      <c r="B234">
        <v>485</v>
      </c>
      <c r="C234" s="1">
        <f t="shared" si="58"/>
        <v>511.7</v>
      </c>
      <c r="D234" s="7">
        <f>(B234-$E$6)/$E$6</f>
        <v>-0.55390904445579969</v>
      </c>
      <c r="G234" s="4">
        <v>44093</v>
      </c>
      <c r="H234">
        <v>164</v>
      </c>
      <c r="I234" s="1">
        <f t="shared" si="63"/>
        <v>178.1</v>
      </c>
      <c r="J234" s="11">
        <f>(H234-$K$38)/$K$38</f>
        <v>-0.80568720379146919</v>
      </c>
      <c r="M234" s="4">
        <v>44093</v>
      </c>
      <c r="N234" s="13">
        <v>15094</v>
      </c>
      <c r="O234" s="1">
        <f t="shared" si="64"/>
        <v>17013.2</v>
      </c>
      <c r="R234" s="11">
        <f>(N234-$S$166)/$S$166</f>
        <v>-0.73597146041862005</v>
      </c>
    </row>
    <row r="235" spans="1:143" x14ac:dyDescent="0.4">
      <c r="A235" s="4">
        <v>44094</v>
      </c>
      <c r="B235">
        <v>476</v>
      </c>
      <c r="C235" s="1">
        <f t="shared" si="58"/>
        <v>513.79999999999995</v>
      </c>
      <c r="D235" s="7">
        <f>(B235-$E$6)/$E$6</f>
        <v>-0.56218702095043427</v>
      </c>
      <c r="G235" s="4">
        <v>44094</v>
      </c>
      <c r="H235">
        <v>208</v>
      </c>
      <c r="I235" s="1">
        <f t="shared" si="63"/>
        <v>181.7</v>
      </c>
      <c r="J235" s="11">
        <f>(H235-$K$38)/$K$38</f>
        <v>-0.75355450236966826</v>
      </c>
      <c r="M235" s="4">
        <v>44094</v>
      </c>
      <c r="N235" s="13">
        <v>11633</v>
      </c>
      <c r="O235" s="1">
        <f t="shared" si="64"/>
        <v>16460.099999999999</v>
      </c>
      <c r="R235" s="11">
        <f>(N235-$S$166)/$S$166</f>
        <v>-0.79651225646282009</v>
      </c>
    </row>
    <row r="236" spans="1:143" x14ac:dyDescent="0.4">
      <c r="A236" s="4">
        <v>44095</v>
      </c>
      <c r="B236">
        <v>542</v>
      </c>
      <c r="C236" s="1">
        <f t="shared" si="58"/>
        <v>502.1</v>
      </c>
      <c r="D236" s="7">
        <f>(B236-$E$5)/$E$5</f>
        <v>-0.65606839890454882</v>
      </c>
      <c r="G236" s="4">
        <v>44095</v>
      </c>
      <c r="H236">
        <v>179</v>
      </c>
      <c r="I236" s="1">
        <f t="shared" si="63"/>
        <v>183.5</v>
      </c>
      <c r="J236" s="11">
        <f t="shared" si="65"/>
        <v>-0.9098307942110363</v>
      </c>
      <c r="K236">
        <f>SUM(H230:H236)</f>
        <v>1251</v>
      </c>
      <c r="L236" s="7">
        <f>(K236-K229)/K229</f>
        <v>8.0000000000000004E-4</v>
      </c>
      <c r="M236" s="4">
        <v>44095</v>
      </c>
      <c r="N236" s="13">
        <v>18054</v>
      </c>
      <c r="O236" s="1">
        <f t="shared" si="64"/>
        <v>16182.8</v>
      </c>
      <c r="R236" s="11">
        <f t="shared" si="70"/>
        <v>-0.86585244551670459</v>
      </c>
    </row>
    <row r="237" spans="1:143" x14ac:dyDescent="0.4">
      <c r="A237" s="4">
        <v>44096</v>
      </c>
      <c r="B237">
        <v>430</v>
      </c>
      <c r="C237" s="1">
        <f t="shared" si="58"/>
        <v>501.1</v>
      </c>
      <c r="D237" s="7">
        <f>(B237-$E$5)/$E$5</f>
        <v>-0.72713913566228039</v>
      </c>
      <c r="G237" s="4">
        <v>44096</v>
      </c>
      <c r="H237">
        <v>209</v>
      </c>
      <c r="I237" s="1">
        <f t="shared" si="63"/>
        <v>186.1</v>
      </c>
      <c r="J237" s="11">
        <f t="shared" si="65"/>
        <v>-0.89471863681623787</v>
      </c>
      <c r="M237" s="4">
        <v>44096</v>
      </c>
      <c r="N237" s="13">
        <v>17814</v>
      </c>
      <c r="O237" s="1">
        <f t="shared" si="64"/>
        <v>16577.5</v>
      </c>
      <c r="R237" s="11">
        <f t="shared" si="70"/>
        <v>-0.86763572972386038</v>
      </c>
    </row>
    <row r="238" spans="1:143" x14ac:dyDescent="0.4">
      <c r="A238" s="4">
        <v>44097</v>
      </c>
      <c r="B238">
        <v>447</v>
      </c>
      <c r="C238" s="1">
        <f t="shared" si="58"/>
        <v>504.4</v>
      </c>
      <c r="D238" s="7">
        <f>(B238-$E$5)/$E$5</f>
        <v>-0.71635161311869611</v>
      </c>
      <c r="E238">
        <f>SUM(B232:B238)</f>
        <v>3672</v>
      </c>
      <c r="F238" s="7">
        <f>(E238-E231)/E231</f>
        <v>9.9401197604790423E-2</v>
      </c>
      <c r="G238" s="4">
        <v>44097</v>
      </c>
      <c r="H238">
        <v>201</v>
      </c>
      <c r="I238" s="1">
        <f t="shared" si="63"/>
        <v>189.1</v>
      </c>
      <c r="J238" s="11">
        <f t="shared" si="65"/>
        <v>-0.89874854545485072</v>
      </c>
      <c r="M238" s="4">
        <v>44097</v>
      </c>
      <c r="N238" s="13">
        <v>18310</v>
      </c>
      <c r="O238" s="1">
        <f t="shared" si="64"/>
        <v>17307.599999999999</v>
      </c>
      <c r="P238">
        <f>SUM(N232:N238)</f>
        <v>119795</v>
      </c>
      <c r="Q238" s="7">
        <f>(P238-P231)/P231</f>
        <v>3.1399593621930642E-2</v>
      </c>
      <c r="R238" s="11">
        <f t="shared" si="70"/>
        <v>-0.86395027569573846</v>
      </c>
    </row>
    <row r="239" spans="1:143" x14ac:dyDescent="0.4">
      <c r="A239" s="4">
        <v>44098</v>
      </c>
      <c r="B239">
        <v>531</v>
      </c>
      <c r="C239" s="1">
        <f t="shared" si="58"/>
        <v>509.3</v>
      </c>
      <c r="D239" s="7">
        <f>(B239-$E$5)/$E$5</f>
        <v>-0.6630485605503974</v>
      </c>
      <c r="G239" s="4">
        <v>44098</v>
      </c>
      <c r="H239">
        <v>170</v>
      </c>
      <c r="I239" s="1">
        <f t="shared" si="63"/>
        <v>183.1</v>
      </c>
      <c r="J239" s="11">
        <f t="shared" si="65"/>
        <v>-0.91436444142947582</v>
      </c>
      <c r="M239" s="4">
        <v>44098</v>
      </c>
      <c r="N239" s="13">
        <v>18773</v>
      </c>
      <c r="O239" s="1">
        <f t="shared" si="64"/>
        <v>17386.400000000001</v>
      </c>
      <c r="R239" s="11">
        <f t="shared" si="70"/>
        <v>-0.86051002324610038</v>
      </c>
    </row>
    <row r="240" spans="1:143" x14ac:dyDescent="0.4">
      <c r="A240" s="4">
        <v>44099</v>
      </c>
      <c r="B240">
        <v>667</v>
      </c>
      <c r="C240" s="1">
        <f t="shared" si="58"/>
        <v>531.9</v>
      </c>
      <c r="D240" s="7">
        <f>(B240-$E$5)/$E$5</f>
        <v>-0.57674838020172337</v>
      </c>
      <c r="G240" s="4">
        <v>44099</v>
      </c>
      <c r="H240" s="16">
        <v>221</v>
      </c>
      <c r="I240" s="1">
        <f t="shared" si="63"/>
        <v>188.4</v>
      </c>
      <c r="J240" s="11">
        <f t="shared" si="65"/>
        <v>-0.88867377385831847</v>
      </c>
      <c r="M240" s="4">
        <v>44099</v>
      </c>
      <c r="N240" s="13">
        <v>21754</v>
      </c>
      <c r="O240" s="1">
        <f t="shared" si="64"/>
        <v>17800.2</v>
      </c>
      <c r="R240" s="11">
        <f t="shared" si="70"/>
        <v>-0.83836014732305264</v>
      </c>
    </row>
    <row r="241" spans="1:18" x14ac:dyDescent="0.4">
      <c r="A241" s="4">
        <v>44100</v>
      </c>
      <c r="B241">
        <v>504</v>
      </c>
      <c r="C241" s="1">
        <f t="shared" si="58"/>
        <v>537.4</v>
      </c>
      <c r="D241" s="7">
        <f>(B241-$E$6)/$E$6</f>
        <v>-0.53643331630045987</v>
      </c>
      <c r="G241" s="4">
        <v>44100</v>
      </c>
      <c r="H241" s="16">
        <v>199</v>
      </c>
      <c r="I241" s="1">
        <f t="shared" si="63"/>
        <v>192.7</v>
      </c>
      <c r="J241" s="11">
        <f>(H241-$K$38)/$K$38</f>
        <v>-0.76421800947867302</v>
      </c>
      <c r="M241" s="4">
        <v>44100</v>
      </c>
      <c r="N241" s="13">
        <v>15239</v>
      </c>
      <c r="O241" s="1">
        <f t="shared" si="64"/>
        <v>17556.099999999999</v>
      </c>
      <c r="R241" s="11">
        <f>(N241-$S$166)/$S$166</f>
        <v>-0.73343507919168871</v>
      </c>
    </row>
    <row r="242" spans="1:18" x14ac:dyDescent="0.4">
      <c r="A242" s="4">
        <v>44101</v>
      </c>
      <c r="B242">
        <v>522</v>
      </c>
      <c r="C242" s="1">
        <f t="shared" si="58"/>
        <v>533.79999999999995</v>
      </c>
      <c r="D242" s="7">
        <f>(B242-$E$6)/$E$6</f>
        <v>-0.51987736331119061</v>
      </c>
      <c r="G242" s="4">
        <v>44101</v>
      </c>
      <c r="H242" s="16">
        <v>180</v>
      </c>
      <c r="I242" s="1">
        <f t="shared" si="63"/>
        <v>191.8</v>
      </c>
      <c r="J242" s="11">
        <f>(H242-$K$38)/$K$38</f>
        <v>-0.78672985781990523</v>
      </c>
      <c r="M242" s="4">
        <v>44101</v>
      </c>
      <c r="N242" s="13">
        <v>12677</v>
      </c>
      <c r="O242" s="1">
        <f t="shared" si="64"/>
        <v>17068.5</v>
      </c>
      <c r="R242" s="11">
        <f>(N242-$S$166)/$S$166</f>
        <v>-0.77825031162891523</v>
      </c>
    </row>
    <row r="243" spans="1:18" x14ac:dyDescent="0.4">
      <c r="A243" s="4">
        <v>44102</v>
      </c>
      <c r="B243">
        <v>559</v>
      </c>
      <c r="C243" s="1">
        <f t="shared" si="58"/>
        <v>516.29999999999995</v>
      </c>
      <c r="D243" s="7">
        <f>(B243-$E$5)/$E$5</f>
        <v>-0.64528087636096454</v>
      </c>
      <c r="G243" s="4">
        <v>44102</v>
      </c>
      <c r="H243" s="16">
        <v>192</v>
      </c>
      <c r="I243" s="1">
        <f t="shared" si="63"/>
        <v>192.3</v>
      </c>
      <c r="J243" s="11">
        <f t="shared" si="65"/>
        <v>-0.90328219267329024</v>
      </c>
      <c r="K243">
        <f>SUM(H237:H243)</f>
        <v>1372</v>
      </c>
      <c r="L243" s="7">
        <f>(K243-K236)/K236</f>
        <v>9.6722621902478018E-2</v>
      </c>
      <c r="M243" s="4">
        <v>44102</v>
      </c>
      <c r="N243" s="13">
        <v>18709</v>
      </c>
      <c r="O243" s="1">
        <f t="shared" si="64"/>
        <v>16805.7</v>
      </c>
      <c r="R243" s="11">
        <f>(N243-$S$165)/$S$165</f>
        <v>-0.86098556570134188</v>
      </c>
    </row>
    <row r="244" spans="1:18" x14ac:dyDescent="0.4">
      <c r="A244" s="4">
        <v>44103</v>
      </c>
      <c r="B244">
        <v>462</v>
      </c>
      <c r="C244" s="1">
        <f t="shared" si="58"/>
        <v>514</v>
      </c>
      <c r="D244" s="7">
        <f>(B244-$E$5)/$E$5</f>
        <v>-0.70683321087435713</v>
      </c>
      <c r="G244" s="4">
        <v>44103</v>
      </c>
      <c r="H244" s="16">
        <v>169</v>
      </c>
      <c r="I244" s="1">
        <f t="shared" si="63"/>
        <v>192.8</v>
      </c>
      <c r="J244" s="11">
        <f t="shared" si="65"/>
        <v>-0.91486818000930237</v>
      </c>
      <c r="M244" s="4">
        <v>44103</v>
      </c>
      <c r="N244" s="13">
        <v>17348</v>
      </c>
      <c r="O244" s="1">
        <f t="shared" si="64"/>
        <v>17031.099999999999</v>
      </c>
      <c r="R244" s="11">
        <f>(N244-$S$165)/$S$165</f>
        <v>-0.8710982732260879</v>
      </c>
    </row>
    <row r="245" spans="1:18" x14ac:dyDescent="0.4">
      <c r="A245" s="4">
        <v>44104</v>
      </c>
      <c r="B245">
        <v>514</v>
      </c>
      <c r="C245" s="1">
        <f t="shared" si="58"/>
        <v>517.79999999999995</v>
      </c>
      <c r="D245" s="7">
        <f>(B245-$E$5)/$E$5</f>
        <v>-0.67383608309398169</v>
      </c>
      <c r="E245">
        <f>SUM(B239:B245)</f>
        <v>3759</v>
      </c>
      <c r="F245" s="7">
        <f>(E245-E238)/E238</f>
        <v>2.3692810457516339E-2</v>
      </c>
      <c r="G245" s="4">
        <v>44104</v>
      </c>
      <c r="H245" s="16">
        <v>157</v>
      </c>
      <c r="I245" s="1">
        <f t="shared" si="63"/>
        <v>187.7</v>
      </c>
      <c r="J245" s="11">
        <f t="shared" si="65"/>
        <v>-0.92091304296722176</v>
      </c>
      <c r="K245">
        <f>SUM(H216:H245)</f>
        <v>5843</v>
      </c>
      <c r="M245" s="4">
        <v>44104</v>
      </c>
      <c r="N245" s="13">
        <v>18140</v>
      </c>
      <c r="O245" s="1">
        <f t="shared" si="64"/>
        <v>17681.8</v>
      </c>
      <c r="P245">
        <f>SUM(N239:N245)</f>
        <v>122640</v>
      </c>
      <c r="Q245" s="7">
        <f>(P245-P238)/P238</f>
        <v>2.3748904378312952E-2</v>
      </c>
      <c r="R245" s="11">
        <f>(N245-$S$165)/$S$165</f>
        <v>-0.86521343534247375</v>
      </c>
    </row>
    <row r="246" spans="1:18" x14ac:dyDescent="0.4">
      <c r="A246" s="4">
        <v>44105</v>
      </c>
      <c r="B246">
        <v>587</v>
      </c>
      <c r="C246" s="1">
        <f t="shared" si="58"/>
        <v>522.29999999999995</v>
      </c>
      <c r="D246" s="7">
        <f>(B246-$E$5)/$E$5</f>
        <v>-0.62751319217153156</v>
      </c>
      <c r="G246" s="4">
        <v>44105</v>
      </c>
      <c r="H246" s="16">
        <v>159</v>
      </c>
      <c r="I246" s="1">
        <f t="shared" si="63"/>
        <v>185.7</v>
      </c>
      <c r="J246" s="11">
        <f t="shared" si="65"/>
        <v>-0.91990556580756855</v>
      </c>
      <c r="M246" s="4">
        <v>44105</v>
      </c>
      <c r="N246" s="13">
        <v>18649</v>
      </c>
      <c r="O246" s="1">
        <f t="shared" si="64"/>
        <v>17741.3</v>
      </c>
      <c r="R246" s="11">
        <f t="shared" ref="R246:R268" si="71">(N246-$S$165)/$S$165</f>
        <v>-0.8614313867531308</v>
      </c>
    </row>
    <row r="247" spans="1:18" x14ac:dyDescent="0.4">
      <c r="A247" s="4">
        <v>44106</v>
      </c>
      <c r="B247">
        <v>766</v>
      </c>
      <c r="C247" s="1">
        <f t="shared" si="58"/>
        <v>555.9</v>
      </c>
      <c r="D247" s="7">
        <f>(B247-$E$5)/$E$5</f>
        <v>-0.51392692538908558</v>
      </c>
      <c r="G247" s="4">
        <v>44106</v>
      </c>
      <c r="H247" s="16">
        <v>291</v>
      </c>
      <c r="I247" s="1">
        <f t="shared" si="63"/>
        <v>193.9</v>
      </c>
      <c r="J247" s="11">
        <f t="shared" si="65"/>
        <v>-0.85341207327045554</v>
      </c>
      <c r="M247" s="4">
        <v>44106</v>
      </c>
      <c r="N247" s="13">
        <v>21584</v>
      </c>
      <c r="O247" s="1">
        <f t="shared" si="64"/>
        <v>18118.3</v>
      </c>
      <c r="R247" s="11">
        <f t="shared" si="71"/>
        <v>-0.83962330696978804</v>
      </c>
    </row>
    <row r="248" spans="1:18" x14ac:dyDescent="0.4">
      <c r="A248" s="4">
        <v>44107</v>
      </c>
      <c r="B248">
        <v>549</v>
      </c>
      <c r="C248" s="1">
        <f t="shared" si="58"/>
        <v>566.1</v>
      </c>
      <c r="D248" s="7">
        <f>(B248-$E$6)/$E$6</f>
        <v>-0.49504343382728666</v>
      </c>
      <c r="G248" s="4">
        <v>44107</v>
      </c>
      <c r="H248" s="16">
        <v>206</v>
      </c>
      <c r="I248" s="1">
        <f t="shared" si="63"/>
        <v>194.4</v>
      </c>
      <c r="J248" s="11">
        <f>(H248-$K$38)/$K$38</f>
        <v>-0.75592417061611372</v>
      </c>
      <c r="M248" s="4">
        <v>44107</v>
      </c>
      <c r="N248" s="13">
        <v>15388</v>
      </c>
      <c r="O248" s="1">
        <f t="shared" si="64"/>
        <v>17826.099999999999</v>
      </c>
      <c r="R248" s="11">
        <f>(N248-$S$166)/$S$166</f>
        <v>-0.73082872882746286</v>
      </c>
    </row>
    <row r="249" spans="1:18" x14ac:dyDescent="0.4">
      <c r="A249" s="4">
        <v>44108</v>
      </c>
      <c r="B249">
        <v>486</v>
      </c>
      <c r="C249" s="1">
        <f t="shared" si="58"/>
        <v>561.6</v>
      </c>
      <c r="D249" s="7">
        <f>(B249-$E$6)/$E$6</f>
        <v>-0.55298926928972914</v>
      </c>
      <c r="G249" s="4">
        <v>44108</v>
      </c>
      <c r="H249" s="16">
        <v>145</v>
      </c>
      <c r="I249" s="1">
        <f t="shared" si="63"/>
        <v>191.9</v>
      </c>
      <c r="J249" s="11">
        <f>(H249-$K$38)/$K$38</f>
        <v>-0.8281990521327014</v>
      </c>
      <c r="M249" s="4">
        <v>44108</v>
      </c>
      <c r="N249" s="13">
        <v>11413</v>
      </c>
      <c r="O249" s="1">
        <f t="shared" si="64"/>
        <v>17090.099999999999</v>
      </c>
      <c r="R249" s="11">
        <f>(N249-$S$166)/$S$166</f>
        <v>-0.80036055901402614</v>
      </c>
    </row>
    <row r="250" spans="1:18" x14ac:dyDescent="0.4">
      <c r="A250" s="4">
        <v>44109</v>
      </c>
      <c r="B250">
        <v>596</v>
      </c>
      <c r="C250" s="1">
        <f t="shared" si="58"/>
        <v>554.5</v>
      </c>
      <c r="D250" s="7">
        <f>(B250-$E$5)/$E$5</f>
        <v>-0.62180215082492818</v>
      </c>
      <c r="G250" s="4">
        <v>44109</v>
      </c>
      <c r="H250" s="16">
        <v>138</v>
      </c>
      <c r="I250" s="1">
        <f t="shared" si="63"/>
        <v>183.6</v>
      </c>
      <c r="J250" s="11">
        <f t="shared" si="65"/>
        <v>-0.93048407598392735</v>
      </c>
      <c r="K250" s="1">
        <f>SUM(H244:H250)</f>
        <v>1265</v>
      </c>
      <c r="L250" s="7">
        <f>(K250-K243)/K243</f>
        <v>-7.798833819241982E-2</v>
      </c>
      <c r="M250" s="4">
        <v>44109</v>
      </c>
      <c r="N250" s="13">
        <v>18294</v>
      </c>
      <c r="O250" s="1">
        <f t="shared" si="64"/>
        <v>16744.099999999999</v>
      </c>
      <c r="R250" s="11">
        <f t="shared" si="71"/>
        <v>-0.86406916130954881</v>
      </c>
    </row>
    <row r="251" spans="1:18" x14ac:dyDescent="0.4">
      <c r="A251" s="4">
        <v>44110</v>
      </c>
      <c r="B251">
        <v>493</v>
      </c>
      <c r="C251" s="1">
        <f t="shared" si="58"/>
        <v>553.4</v>
      </c>
      <c r="D251" s="7">
        <f>(B251-$E$5)/$E$5</f>
        <v>-0.68716184623605636</v>
      </c>
      <c r="G251" s="4">
        <v>44110</v>
      </c>
      <c r="H251" s="16">
        <v>189</v>
      </c>
      <c r="I251" s="1">
        <f t="shared" si="63"/>
        <v>182.6</v>
      </c>
      <c r="J251" s="11">
        <f t="shared" si="65"/>
        <v>-0.90479340841277012</v>
      </c>
      <c r="M251" s="4">
        <v>44110</v>
      </c>
      <c r="N251" s="13">
        <v>19070</v>
      </c>
      <c r="O251" s="1">
        <f t="shared" si="64"/>
        <v>17127.2</v>
      </c>
      <c r="R251" s="11">
        <f t="shared" si="71"/>
        <v>-0.858303209039745</v>
      </c>
    </row>
    <row r="252" spans="1:18" x14ac:dyDescent="0.4">
      <c r="A252" s="4">
        <v>44111</v>
      </c>
      <c r="B252">
        <v>448</v>
      </c>
      <c r="C252" s="1">
        <f t="shared" si="58"/>
        <v>546</v>
      </c>
      <c r="D252" s="7">
        <f>(B252-$E$5)/$E$5</f>
        <v>-0.71571705296907351</v>
      </c>
      <c r="E252">
        <f>SUM(B246:B252)</f>
        <v>3925</v>
      </c>
      <c r="F252" s="7">
        <f>(E252-E245)/E245</f>
        <v>4.4160681032189411E-2</v>
      </c>
      <c r="G252" s="4">
        <v>44111</v>
      </c>
      <c r="H252" s="16">
        <v>192</v>
      </c>
      <c r="I252" s="1">
        <f t="shared" si="63"/>
        <v>183.8</v>
      </c>
      <c r="J252" s="11">
        <f t="shared" si="65"/>
        <v>-0.90328219267329024</v>
      </c>
      <c r="M252" s="4">
        <v>44111</v>
      </c>
      <c r="N252" s="13">
        <v>18830</v>
      </c>
      <c r="O252" s="1">
        <f t="shared" si="64"/>
        <v>17742.5</v>
      </c>
      <c r="P252">
        <f>SUM(N246:N252)</f>
        <v>123228</v>
      </c>
      <c r="Q252" s="7">
        <f>(P252-P245)/P245</f>
        <v>4.7945205479452057E-3</v>
      </c>
      <c r="R252" s="11">
        <f t="shared" si="71"/>
        <v>-0.8600864932469009</v>
      </c>
    </row>
    <row r="253" spans="1:18" x14ac:dyDescent="0.4">
      <c r="A253" s="4">
        <v>44112</v>
      </c>
      <c r="B253">
        <v>573</v>
      </c>
      <c r="C253" s="1">
        <f t="shared" si="58"/>
        <v>547.4</v>
      </c>
      <c r="D253" s="7">
        <f>(B253-$E$5)/$E$5</f>
        <v>-0.63639703426624805</v>
      </c>
      <c r="G253" s="4">
        <v>44112</v>
      </c>
      <c r="H253" s="16">
        <v>157</v>
      </c>
      <c r="I253" s="1">
        <f t="shared" si="63"/>
        <v>180.3</v>
      </c>
      <c r="J253" s="11">
        <f t="shared" si="65"/>
        <v>-0.92091304296722176</v>
      </c>
      <c r="M253" s="4">
        <v>44112</v>
      </c>
      <c r="N253" s="13">
        <v>19384</v>
      </c>
      <c r="O253" s="1">
        <f t="shared" si="64"/>
        <v>17810</v>
      </c>
      <c r="R253" s="11">
        <f t="shared" si="71"/>
        <v>-0.85597007886871623</v>
      </c>
    </row>
    <row r="254" spans="1:18" x14ac:dyDescent="0.4">
      <c r="A254" s="4">
        <v>44113</v>
      </c>
      <c r="B254">
        <v>771</v>
      </c>
      <c r="C254" s="1">
        <f t="shared" si="58"/>
        <v>578.29999999999995</v>
      </c>
      <c r="D254" s="7">
        <f>(B254-$E$5)/$E$5</f>
        <v>-0.51075412464097247</v>
      </c>
      <c r="G254" s="4">
        <v>44113</v>
      </c>
      <c r="H254" s="16">
        <v>233</v>
      </c>
      <c r="I254" s="1">
        <f t="shared" si="63"/>
        <v>186.7</v>
      </c>
      <c r="J254" s="11">
        <f t="shared" si="65"/>
        <v>-0.88262891090039919</v>
      </c>
      <c r="M254" s="4">
        <v>44113</v>
      </c>
      <c r="N254" s="13">
        <v>22816</v>
      </c>
      <c r="O254" s="1">
        <f t="shared" si="64"/>
        <v>18356.8</v>
      </c>
      <c r="R254" s="11">
        <f t="shared" si="71"/>
        <v>-0.83046911470638818</v>
      </c>
    </row>
    <row r="255" spans="1:18" x14ac:dyDescent="0.4">
      <c r="A255" s="4">
        <v>44114</v>
      </c>
      <c r="B255">
        <v>492</v>
      </c>
      <c r="C255" s="1">
        <f t="shared" si="58"/>
        <v>576.1</v>
      </c>
      <c r="D255" s="7">
        <f>(B255-$E$6)/$E$6</f>
        <v>-0.54747061829330601</v>
      </c>
      <c r="G255" s="4">
        <v>44114</v>
      </c>
      <c r="H255" s="16">
        <v>204</v>
      </c>
      <c r="I255" s="1">
        <f t="shared" si="63"/>
        <v>191.4</v>
      </c>
      <c r="J255" s="11">
        <f>(H255-$K$38)/$K$38</f>
        <v>-0.75829383886255919</v>
      </c>
      <c r="M255" s="4">
        <v>44114</v>
      </c>
      <c r="N255" s="13">
        <v>16035</v>
      </c>
      <c r="O255" s="1">
        <f t="shared" si="64"/>
        <v>18146.3</v>
      </c>
      <c r="R255" s="11">
        <f>(N255-$S$166)/$S$166</f>
        <v>-0.71951122087005248</v>
      </c>
    </row>
    <row r="256" spans="1:18" x14ac:dyDescent="0.4">
      <c r="A256" s="4">
        <v>44115</v>
      </c>
      <c r="B256">
        <v>510</v>
      </c>
      <c r="C256" s="1">
        <f t="shared" si="58"/>
        <v>568.4</v>
      </c>
      <c r="D256" s="7">
        <f>(B256-$E$6)/$E$6</f>
        <v>-0.53091466530403675</v>
      </c>
      <c r="G256" s="4">
        <v>44115</v>
      </c>
      <c r="H256" s="16">
        <v>177</v>
      </c>
      <c r="I256" s="1">
        <f t="shared" si="63"/>
        <v>193.2</v>
      </c>
      <c r="J256" s="11">
        <f>(H256-$K$38)/$K$38</f>
        <v>-0.79028436018957349</v>
      </c>
      <c r="M256" s="4">
        <v>44115</v>
      </c>
      <c r="N256" s="13">
        <v>12074</v>
      </c>
      <c r="O256" s="1">
        <f t="shared" si="64"/>
        <v>17488.8</v>
      </c>
      <c r="R256" s="11">
        <f>(N256-$S$166)/$S$166</f>
        <v>-0.78879815907608442</v>
      </c>
    </row>
    <row r="257" spans="1:18" x14ac:dyDescent="0.4">
      <c r="A257" s="4">
        <v>44116</v>
      </c>
      <c r="B257">
        <v>617</v>
      </c>
      <c r="C257" s="1">
        <f t="shared" si="58"/>
        <v>553.5</v>
      </c>
      <c r="D257" s="7">
        <f>(B257-$E$5)/$E$5</f>
        <v>-0.6084763876828535</v>
      </c>
      <c r="G257" s="4">
        <v>44116</v>
      </c>
      <c r="H257" s="16">
        <v>204</v>
      </c>
      <c r="I257" s="1">
        <f t="shared" si="63"/>
        <v>184.5</v>
      </c>
      <c r="J257" s="11">
        <f t="shared" si="65"/>
        <v>-0.89723732971537096</v>
      </c>
      <c r="K257">
        <f>SUM(H251:H257)</f>
        <v>1356</v>
      </c>
      <c r="L257" s="7">
        <f>(K257-K250)/K250</f>
        <v>7.1936758893280633E-2</v>
      </c>
      <c r="M257" s="4">
        <v>44116</v>
      </c>
      <c r="N257" s="13">
        <v>17118</v>
      </c>
      <c r="O257" s="1">
        <f t="shared" si="64"/>
        <v>17042.2</v>
      </c>
      <c r="R257" s="11">
        <f t="shared" si="71"/>
        <v>-0.87280725392461223</v>
      </c>
    </row>
    <row r="258" spans="1:18" x14ac:dyDescent="0.4">
      <c r="A258" s="4">
        <v>44117</v>
      </c>
      <c r="B258">
        <v>499</v>
      </c>
      <c r="C258" s="1">
        <f t="shared" si="58"/>
        <v>548.5</v>
      </c>
      <c r="D258" s="7">
        <f>(B258-$E$5)/$E$5</f>
        <v>-0.68335448533832077</v>
      </c>
      <c r="G258" s="4">
        <v>44117</v>
      </c>
      <c r="H258" s="16">
        <v>168</v>
      </c>
      <c r="I258" s="1">
        <f t="shared" si="63"/>
        <v>180.7</v>
      </c>
      <c r="J258" s="11">
        <f t="shared" si="65"/>
        <v>-0.91537191858912903</v>
      </c>
      <c r="M258" s="4">
        <v>44117</v>
      </c>
      <c r="N258" s="13">
        <v>18201</v>
      </c>
      <c r="O258" s="1">
        <f t="shared" si="64"/>
        <v>17323.5</v>
      </c>
      <c r="R258" s="11">
        <f t="shared" si="71"/>
        <v>-0.86476018393982168</v>
      </c>
    </row>
    <row r="259" spans="1:18" x14ac:dyDescent="0.4">
      <c r="A259" s="4">
        <v>44118</v>
      </c>
      <c r="B259">
        <v>591</v>
      </c>
      <c r="C259" s="1">
        <f t="shared" si="58"/>
        <v>559</v>
      </c>
      <c r="D259" s="7">
        <f>(B259-$E$5)/$E$5</f>
        <v>-0.62497495157304117</v>
      </c>
      <c r="E259">
        <f>SUM(B253:B259)</f>
        <v>4053</v>
      </c>
      <c r="F259" s="7">
        <f>(E259-E252)/E252</f>
        <v>3.2611464968152863E-2</v>
      </c>
      <c r="G259" s="4">
        <v>44118</v>
      </c>
      <c r="H259" s="16">
        <v>185</v>
      </c>
      <c r="I259" s="1">
        <f t="shared" si="63"/>
        <v>184.7</v>
      </c>
      <c r="J259" s="11">
        <f t="shared" si="65"/>
        <v>-0.90680836273207654</v>
      </c>
      <c r="M259" s="4">
        <v>44118</v>
      </c>
      <c r="N259" s="13">
        <v>19580</v>
      </c>
      <c r="O259" s="1">
        <f t="shared" si="64"/>
        <v>18140.2</v>
      </c>
      <c r="P259">
        <f>SUM(N253:N259)</f>
        <v>125208</v>
      </c>
      <c r="Q259" s="7">
        <f>(P259-P252)/P252</f>
        <v>1.6067776803973123E-2</v>
      </c>
      <c r="R259" s="11">
        <f t="shared" si="71"/>
        <v>-0.85451373009953902</v>
      </c>
    </row>
    <row r="260" spans="1:18" x14ac:dyDescent="0.4">
      <c r="A260" s="4">
        <v>44119</v>
      </c>
      <c r="B260">
        <v>554</v>
      </c>
      <c r="C260" s="1">
        <f t="shared" si="58"/>
        <v>554.79999999999995</v>
      </c>
      <c r="D260" s="7">
        <f>(B260-$E$5)/$E$5</f>
        <v>-0.64845367710907753</v>
      </c>
      <c r="G260" s="4">
        <v>44119</v>
      </c>
      <c r="H260" s="16">
        <v>169</v>
      </c>
      <c r="I260" s="1">
        <f t="shared" si="63"/>
        <v>187.8</v>
      </c>
      <c r="J260" s="11">
        <f t="shared" si="65"/>
        <v>-0.91486818000930237</v>
      </c>
      <c r="M260" s="4">
        <v>44119</v>
      </c>
      <c r="N260" s="13">
        <v>19960</v>
      </c>
      <c r="O260" s="1">
        <f t="shared" si="64"/>
        <v>18306.8</v>
      </c>
      <c r="R260" s="11">
        <f t="shared" si="71"/>
        <v>-0.85169019677154223</v>
      </c>
    </row>
    <row r="261" spans="1:18" x14ac:dyDescent="0.4">
      <c r="A261" s="4">
        <v>44120</v>
      </c>
      <c r="B261">
        <v>658</v>
      </c>
      <c r="C261" s="1">
        <f t="shared" si="58"/>
        <v>571.29999999999995</v>
      </c>
      <c r="D261" s="7">
        <f>(B261-$E$5)/$E$5</f>
        <v>-0.58245942154832675</v>
      </c>
      <c r="G261" s="4">
        <v>44120</v>
      </c>
      <c r="H261" s="16">
        <v>238</v>
      </c>
      <c r="I261" s="1">
        <f t="shared" si="63"/>
        <v>192.7</v>
      </c>
      <c r="J261" s="11">
        <f t="shared" si="65"/>
        <v>-0.8801102180012661</v>
      </c>
      <c r="M261" s="4">
        <v>44120</v>
      </c>
      <c r="N261" s="13">
        <v>20768</v>
      </c>
      <c r="O261" s="1">
        <f t="shared" si="64"/>
        <v>18476.599999999999</v>
      </c>
      <c r="R261" s="11">
        <f t="shared" si="71"/>
        <v>-0.84568647327411772</v>
      </c>
    </row>
    <row r="262" spans="1:18" x14ac:dyDescent="0.4">
      <c r="A262" s="4">
        <v>44121</v>
      </c>
      <c r="B262">
        <v>424</v>
      </c>
      <c r="C262" s="1">
        <f t="shared" si="58"/>
        <v>568.9</v>
      </c>
      <c r="D262" s="7">
        <f>(B262-$E$6)/$E$6</f>
        <v>-0.61001532958610116</v>
      </c>
      <c r="G262" s="4">
        <v>44121</v>
      </c>
      <c r="H262" s="16">
        <v>162</v>
      </c>
      <c r="I262" s="1">
        <f t="shared" si="63"/>
        <v>189.7</v>
      </c>
      <c r="J262" s="11">
        <f>(H262-$K$38)/$K$38</f>
        <v>-0.80805687203791465</v>
      </c>
      <c r="M262" s="4">
        <v>44121</v>
      </c>
      <c r="N262" s="13">
        <v>14120</v>
      </c>
      <c r="O262" s="1">
        <f t="shared" si="64"/>
        <v>18005.599999999999</v>
      </c>
      <c r="R262" s="11">
        <f>(N262-$S$166)/$S$166</f>
        <v>-0.7530089453498684</v>
      </c>
    </row>
    <row r="263" spans="1:18" x14ac:dyDescent="0.4">
      <c r="A263" s="4">
        <v>44122</v>
      </c>
      <c r="B263">
        <v>463</v>
      </c>
      <c r="C263" s="1">
        <f t="shared" si="58"/>
        <v>557.9</v>
      </c>
      <c r="D263" s="7">
        <f>(B263-$E$6)/$E$6</f>
        <v>-0.57414409810935108</v>
      </c>
      <c r="G263" s="4">
        <v>44122</v>
      </c>
      <c r="H263" s="16">
        <v>138</v>
      </c>
      <c r="I263" s="1">
        <f t="shared" si="63"/>
        <v>187.8</v>
      </c>
      <c r="J263" s="11">
        <f>(H263-$K$38)/$K$38</f>
        <v>-0.8364928909952607</v>
      </c>
      <c r="M263" s="4">
        <v>44122</v>
      </c>
      <c r="N263" s="13">
        <v>12296</v>
      </c>
      <c r="O263" s="1">
        <f t="shared" si="64"/>
        <v>17296.8</v>
      </c>
      <c r="R263" s="11">
        <f>(N263-$S$166)/$S$166</f>
        <v>-0.78491487195623111</v>
      </c>
    </row>
    <row r="264" spans="1:18" x14ac:dyDescent="0.4">
      <c r="A264" s="4">
        <v>44123</v>
      </c>
      <c r="B264">
        <v>555</v>
      </c>
      <c r="C264" s="1">
        <f t="shared" si="58"/>
        <v>536.29999999999995</v>
      </c>
      <c r="D264" s="7">
        <f>(B264-$E$5)/$E$5</f>
        <v>-0.64781911695945493</v>
      </c>
      <c r="G264" s="4">
        <v>44123</v>
      </c>
      <c r="H264" s="16">
        <v>240</v>
      </c>
      <c r="I264" s="1">
        <f t="shared" si="63"/>
        <v>188.5</v>
      </c>
      <c r="J264" s="11">
        <f>(H264-$K$37)/$K$37</f>
        <v>-0.87910274084161288</v>
      </c>
      <c r="K264">
        <f>SUM(H258:H264)</f>
        <v>1300</v>
      </c>
      <c r="L264" s="7">
        <f>(K264-K257)/K257</f>
        <v>-4.1297935103244837E-2</v>
      </c>
      <c r="M264" s="4">
        <v>44123</v>
      </c>
      <c r="N264" s="13">
        <v>19411</v>
      </c>
      <c r="O264" s="1">
        <f t="shared" si="64"/>
        <v>16956.3</v>
      </c>
      <c r="R264" s="11">
        <f t="shared" si="71"/>
        <v>-0.85576945939541116</v>
      </c>
    </row>
    <row r="265" spans="1:18" x14ac:dyDescent="0.4">
      <c r="A265" s="4">
        <v>44124</v>
      </c>
      <c r="B265">
        <v>515</v>
      </c>
      <c r="C265" s="1">
        <f t="shared" si="58"/>
        <v>538.6</v>
      </c>
      <c r="D265" s="7">
        <f>(B265-$E$5)/$E$5</f>
        <v>-0.67320152294435909</v>
      </c>
      <c r="G265" s="4">
        <v>44124</v>
      </c>
      <c r="H265" s="16">
        <v>196</v>
      </c>
      <c r="I265" s="1">
        <f t="shared" si="63"/>
        <v>187.7</v>
      </c>
      <c r="J265" s="11">
        <f t="shared" ref="J265:J275" si="72">(H265-$K$37)/$K$37</f>
        <v>-0.90126723835398381</v>
      </c>
      <c r="M265" s="4">
        <v>44124</v>
      </c>
      <c r="N265" s="13">
        <v>18399</v>
      </c>
      <c r="O265" s="1">
        <f t="shared" si="64"/>
        <v>17192.7</v>
      </c>
      <c r="R265" s="11">
        <f t="shared" si="71"/>
        <v>-0.86328897446891817</v>
      </c>
    </row>
    <row r="266" spans="1:18" x14ac:dyDescent="0.4">
      <c r="A266" s="4">
        <v>44125</v>
      </c>
      <c r="B266">
        <v>445</v>
      </c>
      <c r="C266" s="1">
        <f t="shared" si="58"/>
        <v>532.1</v>
      </c>
      <c r="D266" s="7">
        <f>(B266-$E$5)/$E$5</f>
        <v>-0.7176207334179413</v>
      </c>
      <c r="E266">
        <f>SUM(B260:B266)</f>
        <v>3614</v>
      </c>
      <c r="F266" s="7">
        <f>(E266-E259)/E259</f>
        <v>-0.10831482852208241</v>
      </c>
      <c r="G266" s="4">
        <v>44125</v>
      </c>
      <c r="H266" s="16">
        <v>139</v>
      </c>
      <c r="I266" s="1">
        <f t="shared" si="63"/>
        <v>183.9</v>
      </c>
      <c r="J266" s="11">
        <f t="shared" si="72"/>
        <v>-0.9299803374041008</v>
      </c>
      <c r="M266" s="4">
        <v>44125</v>
      </c>
      <c r="N266" s="13">
        <v>18891</v>
      </c>
      <c r="O266" s="1">
        <f t="shared" si="64"/>
        <v>17874.400000000001</v>
      </c>
      <c r="P266">
        <f>SUM(N260:N266)</f>
        <v>123845</v>
      </c>
      <c r="Q266" s="7">
        <f>(P266-P259)/P259</f>
        <v>-1.0885885885885885E-2</v>
      </c>
      <c r="R266" s="11">
        <f t="shared" si="71"/>
        <v>-0.85963324184424872</v>
      </c>
    </row>
    <row r="267" spans="1:18" x14ac:dyDescent="0.4">
      <c r="A267" s="4">
        <v>44126</v>
      </c>
      <c r="B267">
        <v>517</v>
      </c>
      <c r="C267" s="1">
        <f t="shared" si="58"/>
        <v>522.1</v>
      </c>
      <c r="D267" s="7">
        <f>(B267-$E$5)/$E$5</f>
        <v>-0.67193240264511389</v>
      </c>
      <c r="G267" s="4">
        <v>44126</v>
      </c>
      <c r="H267" s="16">
        <v>196</v>
      </c>
      <c r="I267" s="1">
        <f t="shared" si="63"/>
        <v>183.1</v>
      </c>
      <c r="J267" s="11">
        <f t="shared" si="72"/>
        <v>-0.90126723835398381</v>
      </c>
      <c r="M267" s="4">
        <v>44126</v>
      </c>
      <c r="N267" s="13">
        <v>19934</v>
      </c>
      <c r="O267" s="1">
        <f t="shared" si="64"/>
        <v>18156</v>
      </c>
      <c r="R267" s="11">
        <f t="shared" si="71"/>
        <v>-0.85188338589398416</v>
      </c>
    </row>
    <row r="268" spans="1:18" x14ac:dyDescent="0.4">
      <c r="A268" s="4">
        <v>44127</v>
      </c>
      <c r="B268">
        <v>630</v>
      </c>
      <c r="C268" s="1">
        <f t="shared" si="58"/>
        <v>535.20000000000005</v>
      </c>
      <c r="D268" s="7">
        <f>(B268-$E$5)/$E$5</f>
        <v>-0.60022710573775961</v>
      </c>
      <c r="G268" s="4">
        <v>44127</v>
      </c>
      <c r="H268" s="16">
        <v>293</v>
      </c>
      <c r="I268" s="1">
        <f t="shared" si="63"/>
        <v>195.6</v>
      </c>
      <c r="J268" s="11">
        <f t="shared" si="72"/>
        <v>-0.85240459611080233</v>
      </c>
      <c r="M268" s="4">
        <v>44127</v>
      </c>
      <c r="N268" s="13">
        <v>22722</v>
      </c>
      <c r="O268" s="1">
        <f t="shared" si="64"/>
        <v>18608.099999999999</v>
      </c>
      <c r="R268" s="11">
        <f t="shared" si="71"/>
        <v>-0.8311675676875242</v>
      </c>
    </row>
    <row r="269" spans="1:18" x14ac:dyDescent="0.4">
      <c r="A269" s="4">
        <v>44128</v>
      </c>
      <c r="B269">
        <v>470</v>
      </c>
      <c r="C269" s="1">
        <f t="shared" ref="C269:C292" si="73">SUM(B260:B269)/10</f>
        <v>523.1</v>
      </c>
      <c r="D269" s="7">
        <f>(B269-$E$6)/$E$6</f>
        <v>-0.56770567194685739</v>
      </c>
      <c r="G269" s="4">
        <v>44128</v>
      </c>
      <c r="H269" s="16">
        <v>139</v>
      </c>
      <c r="I269" s="1">
        <f t="shared" si="63"/>
        <v>191</v>
      </c>
      <c r="J269" s="11">
        <f>(H269-$K$38)/$K$38</f>
        <v>-0.83530805687203791</v>
      </c>
      <c r="M269" s="4">
        <v>44128</v>
      </c>
      <c r="N269" s="13">
        <v>14851</v>
      </c>
      <c r="O269" s="1">
        <f t="shared" ref="O269:O292" si="74">SUM(N260:N269)/10</f>
        <v>18135.2</v>
      </c>
      <c r="R269" s="11">
        <f>(N269-$S$166)/$S$166</f>
        <v>-0.74022208550927027</v>
      </c>
    </row>
    <row r="270" spans="1:18" x14ac:dyDescent="0.4">
      <c r="A270" s="4">
        <v>44129</v>
      </c>
      <c r="B270">
        <v>508</v>
      </c>
      <c r="C270" s="1">
        <f t="shared" si="73"/>
        <v>518.5</v>
      </c>
      <c r="D270" s="7">
        <f>(B270-$E$6)/$E$6</f>
        <v>-0.53275421563617775</v>
      </c>
      <c r="G270" s="4">
        <v>44129</v>
      </c>
      <c r="H270" s="16">
        <v>158</v>
      </c>
      <c r="I270" s="1">
        <f t="shared" si="63"/>
        <v>189.9</v>
      </c>
      <c r="J270" s="11">
        <f>(H270-$K$38)/$K$38</f>
        <v>-0.8127962085308057</v>
      </c>
      <c r="M270" s="4">
        <v>44129</v>
      </c>
      <c r="N270" s="13">
        <v>11665</v>
      </c>
      <c r="O270" s="1">
        <f t="shared" si="74"/>
        <v>17305.7</v>
      </c>
      <c r="R270" s="11">
        <f>(N270-$S$166)/$S$166</f>
        <v>-0.79595250336446288</v>
      </c>
    </row>
    <row r="271" spans="1:18" x14ac:dyDescent="0.4">
      <c r="A271" s="4">
        <v>44130</v>
      </c>
      <c r="B271">
        <v>523</v>
      </c>
      <c r="C271" s="1">
        <f t="shared" si="73"/>
        <v>505</v>
      </c>
      <c r="D271" s="7">
        <f>(B271-$E$5)/$E$5</f>
        <v>-0.6681250417473783</v>
      </c>
      <c r="G271" s="4">
        <v>44130</v>
      </c>
      <c r="H271" s="16">
        <v>166</v>
      </c>
      <c r="I271" s="1">
        <f t="shared" si="63"/>
        <v>182.7</v>
      </c>
      <c r="J271" s="11">
        <f t="shared" si="72"/>
        <v>-0.91637939574878224</v>
      </c>
      <c r="K271">
        <f>SUM(H265:H271)</f>
        <v>1287</v>
      </c>
      <c r="L271" s="7">
        <f>(K271-K264)/K264</f>
        <v>-0.01</v>
      </c>
      <c r="M271" s="4">
        <v>44130</v>
      </c>
      <c r="N271" s="13">
        <v>18564</v>
      </c>
      <c r="O271" s="1">
        <f t="shared" si="74"/>
        <v>17085.3</v>
      </c>
      <c r="R271" s="11">
        <f>(N271-$S$165)/$S$165</f>
        <v>-0.8620629665764985</v>
      </c>
    </row>
    <row r="272" spans="1:18" x14ac:dyDescent="0.4">
      <c r="A272" s="4">
        <v>44131</v>
      </c>
      <c r="B272">
        <v>500</v>
      </c>
      <c r="C272" s="1">
        <f t="shared" si="73"/>
        <v>512.6</v>
      </c>
      <c r="D272" s="7">
        <f>(B272-$E$5)/$E$5</f>
        <v>-0.68271992518869817</v>
      </c>
      <c r="G272" s="4">
        <v>44131</v>
      </c>
      <c r="H272" s="16">
        <v>162</v>
      </c>
      <c r="I272" s="1">
        <f t="shared" si="63"/>
        <v>182.7</v>
      </c>
      <c r="J272" s="11">
        <f t="shared" si="72"/>
        <v>-0.91839435006808867</v>
      </c>
      <c r="M272" s="4">
        <v>44131</v>
      </c>
      <c r="N272" s="13">
        <v>18795</v>
      </c>
      <c r="O272" s="1">
        <f t="shared" si="74"/>
        <v>17552.8</v>
      </c>
      <c r="R272" s="11">
        <f>(N272-$S$165)/$S$165</f>
        <v>-0.86034655552711103</v>
      </c>
    </row>
    <row r="273" spans="1:18" x14ac:dyDescent="0.4">
      <c r="A273" s="4">
        <v>44132</v>
      </c>
      <c r="B273">
        <v>495</v>
      </c>
      <c r="C273" s="1">
        <f t="shared" si="73"/>
        <v>515.79999999999995</v>
      </c>
      <c r="D273" s="7">
        <f>(B273-$E$5)/$E$5</f>
        <v>-0.68589272593681117</v>
      </c>
      <c r="E273">
        <f>SUM(B267:B273)</f>
        <v>3643</v>
      </c>
      <c r="F273" s="7">
        <f>(E273-E266)/E266</f>
        <v>8.0243497509684559E-3</v>
      </c>
      <c r="G273" s="4">
        <v>44132</v>
      </c>
      <c r="H273" s="16">
        <v>137</v>
      </c>
      <c r="I273" s="1">
        <f t="shared" ref="I273:I285" si="75">SUM(H264:H273)/10</f>
        <v>182.6</v>
      </c>
      <c r="J273" s="11">
        <f t="shared" si="72"/>
        <v>-0.93098781456375401</v>
      </c>
      <c r="M273" s="4">
        <v>44132</v>
      </c>
      <c r="N273" s="13">
        <v>18465</v>
      </c>
      <c r="O273" s="1">
        <f t="shared" si="74"/>
        <v>18169.7</v>
      </c>
      <c r="P273" s="1">
        <f>SUM(N267:N273)</f>
        <v>124996</v>
      </c>
      <c r="Q273" s="7">
        <f>(P273-P266)/P266</f>
        <v>9.2938754087771008E-3</v>
      </c>
      <c r="R273" s="11">
        <f>(N273-$S$165)/$S$165</f>
        <v>-0.86279857131195026</v>
      </c>
    </row>
    <row r="274" spans="1:18" x14ac:dyDescent="0.4">
      <c r="A274" s="4">
        <v>44133</v>
      </c>
      <c r="B274">
        <v>512</v>
      </c>
      <c r="C274" s="1">
        <f t="shared" si="73"/>
        <v>511.5</v>
      </c>
      <c r="D274" s="7">
        <f>(B274-$E$5)/$E$5</f>
        <v>-0.67510520339322688</v>
      </c>
      <c r="G274" s="4">
        <v>44133</v>
      </c>
      <c r="H274" s="16">
        <v>185</v>
      </c>
      <c r="I274" s="1">
        <f t="shared" si="75"/>
        <v>177.1</v>
      </c>
      <c r="J274" s="11">
        <f t="shared" si="72"/>
        <v>-0.90680836273207654</v>
      </c>
      <c r="M274" s="4">
        <v>44133</v>
      </c>
      <c r="N274" s="13">
        <v>17787</v>
      </c>
      <c r="O274" s="1">
        <f t="shared" si="74"/>
        <v>18007.3</v>
      </c>
      <c r="R274" s="11">
        <f>(N274-$S$165)/$S$165</f>
        <v>-0.86783634919716546</v>
      </c>
    </row>
    <row r="275" spans="1:18" x14ac:dyDescent="0.4">
      <c r="A275" s="4">
        <v>44134</v>
      </c>
      <c r="B275">
        <v>642</v>
      </c>
      <c r="C275" s="1">
        <f t="shared" si="73"/>
        <v>524.20000000000005</v>
      </c>
      <c r="D275" s="7">
        <f>(B275-$E$5)/$E$5</f>
        <v>-0.59261238394228843</v>
      </c>
      <c r="G275" s="4">
        <v>44134</v>
      </c>
      <c r="H275" s="16">
        <v>205</v>
      </c>
      <c r="I275" s="1">
        <f t="shared" si="75"/>
        <v>178</v>
      </c>
      <c r="J275" s="11">
        <f t="shared" si="72"/>
        <v>-0.89673359113554429</v>
      </c>
      <c r="M275" s="4">
        <v>44134</v>
      </c>
      <c r="N275" s="13">
        <v>20648</v>
      </c>
      <c r="O275" s="1">
        <f t="shared" si="74"/>
        <v>18232.2</v>
      </c>
      <c r="R275" s="11">
        <f>(N275-$S$165)/$S$165</f>
        <v>-0.84657811537769567</v>
      </c>
    </row>
    <row r="276" spans="1:18" x14ac:dyDescent="0.4">
      <c r="A276" s="4">
        <v>44135</v>
      </c>
      <c r="B276">
        <v>466</v>
      </c>
      <c r="C276" s="1">
        <f t="shared" si="73"/>
        <v>526.29999999999995</v>
      </c>
      <c r="D276" s="7">
        <f>(B276-$E$6)/$E$6</f>
        <v>-0.57138477261113951</v>
      </c>
      <c r="G276" s="4">
        <v>44135</v>
      </c>
      <c r="H276" s="16">
        <v>162</v>
      </c>
      <c r="I276" s="1">
        <f t="shared" si="75"/>
        <v>180.3</v>
      </c>
      <c r="J276" s="11">
        <f>(H276-$K$38)/$K$38</f>
        <v>-0.80805687203791465</v>
      </c>
      <c r="L276">
        <v>1092</v>
      </c>
      <c r="M276" s="4">
        <v>44135</v>
      </c>
      <c r="N276" s="13">
        <v>13878</v>
      </c>
      <c r="O276" s="1">
        <f t="shared" si="74"/>
        <v>17730.900000000001</v>
      </c>
      <c r="R276" s="11">
        <f>(N276-$S$166)/$S$166</f>
        <v>-0.75724207815619504</v>
      </c>
    </row>
    <row r="277" spans="1:18" x14ac:dyDescent="0.4">
      <c r="A277" s="4">
        <v>44136</v>
      </c>
      <c r="B277">
        <v>493</v>
      </c>
      <c r="C277" s="1">
        <f t="shared" si="73"/>
        <v>523.9</v>
      </c>
      <c r="D277" s="7">
        <f>(B277-$E$6)/$E$6</f>
        <v>-0.54655084312723556</v>
      </c>
      <c r="G277" s="4">
        <v>44136</v>
      </c>
      <c r="H277" s="16">
        <v>147</v>
      </c>
      <c r="I277" s="1">
        <f t="shared" si="75"/>
        <v>175.4</v>
      </c>
      <c r="J277" s="11">
        <f>(H277-$K$38)/$K$38</f>
        <v>-0.82582938388625593</v>
      </c>
      <c r="M277" s="4">
        <v>44136</v>
      </c>
      <c r="N277" s="13">
        <v>10171</v>
      </c>
      <c r="O277" s="1">
        <f t="shared" si="74"/>
        <v>16754.599999999999</v>
      </c>
      <c r="R277" s="11">
        <f>(N277-$S$166)/$S$166</f>
        <v>-0.82208597614401646</v>
      </c>
    </row>
    <row r="278" spans="1:18" x14ac:dyDescent="0.4">
      <c r="A278" s="4">
        <v>44137</v>
      </c>
      <c r="B278">
        <v>569</v>
      </c>
      <c r="C278" s="1">
        <f t="shared" si="73"/>
        <v>517.79999999999995</v>
      </c>
      <c r="D278" s="7">
        <f>(B278-$E$5)/$E$5</f>
        <v>-0.63893527486473845</v>
      </c>
      <c r="G278" s="4">
        <v>44137</v>
      </c>
      <c r="H278" s="16">
        <v>186</v>
      </c>
      <c r="I278" s="1">
        <f t="shared" si="75"/>
        <v>164.7</v>
      </c>
      <c r="J278" s="11">
        <f t="shared" ref="J278:J282" si="76">(H278-$K$37)/$K$37</f>
        <v>-0.90630462415224999</v>
      </c>
      <c r="K278" s="1">
        <f>SUM(H272:H278)</f>
        <v>1184</v>
      </c>
      <c r="L278" s="7">
        <f>(K278-K271)/K271</f>
        <v>-8.0031080031080032E-2</v>
      </c>
      <c r="M278" s="4">
        <v>44137</v>
      </c>
      <c r="N278" s="13">
        <v>17711</v>
      </c>
      <c r="O278" s="1">
        <f t="shared" si="74"/>
        <v>16253.5</v>
      </c>
      <c r="R278" s="11">
        <f>(N278-$S$165)/$S$165</f>
        <v>-0.86840105586276484</v>
      </c>
    </row>
    <row r="279" spans="1:18" x14ac:dyDescent="0.4">
      <c r="A279" s="4">
        <v>44138</v>
      </c>
      <c r="B279">
        <v>509</v>
      </c>
      <c r="C279" s="1">
        <f t="shared" si="73"/>
        <v>521.70000000000005</v>
      </c>
      <c r="D279" s="7">
        <f>(B279-$E$5)/$E$5</f>
        <v>-0.67700888384209468</v>
      </c>
      <c r="G279" s="4">
        <v>44138</v>
      </c>
      <c r="H279" s="16">
        <v>160</v>
      </c>
      <c r="I279" s="1">
        <f t="shared" si="75"/>
        <v>166.8</v>
      </c>
      <c r="J279" s="11">
        <f t="shared" si="76"/>
        <v>-0.91940182722774189</v>
      </c>
      <c r="M279" s="4">
        <v>44138</v>
      </c>
      <c r="N279" s="13">
        <v>17431</v>
      </c>
      <c r="O279" s="1">
        <f t="shared" si="74"/>
        <v>16511.5</v>
      </c>
      <c r="R279" s="11">
        <f t="shared" ref="R279:R292" si="77">(N279-$S$165)/$S$165</f>
        <v>-0.87048155410444661</v>
      </c>
    </row>
    <row r="280" spans="1:18" x14ac:dyDescent="0.4">
      <c r="A280" s="4">
        <v>44139</v>
      </c>
      <c r="B280">
        <v>418</v>
      </c>
      <c r="C280" s="1">
        <f t="shared" si="73"/>
        <v>512.70000000000005</v>
      </c>
      <c r="D280" s="7">
        <f>(B280-$E$5)/$E$5</f>
        <v>-0.73475385745775168</v>
      </c>
      <c r="E280">
        <f>SUM(B274:B280)</f>
        <v>3609</v>
      </c>
      <c r="F280" s="7">
        <f>(E280-E273)/E273</f>
        <v>-9.3329673346143286E-3</v>
      </c>
      <c r="G280" s="4">
        <v>44139</v>
      </c>
      <c r="H280" s="16">
        <v>214</v>
      </c>
      <c r="I280" s="1">
        <f t="shared" si="75"/>
        <v>172.4</v>
      </c>
      <c r="J280" s="11">
        <f t="shared" si="76"/>
        <v>-0.89219994391710478</v>
      </c>
      <c r="M280" s="4">
        <v>44139</v>
      </c>
      <c r="N280" s="13">
        <v>16459</v>
      </c>
      <c r="O280" s="1">
        <f t="shared" si="74"/>
        <v>16990.900000000001</v>
      </c>
      <c r="P280">
        <f>SUM(N274:N280)</f>
        <v>114085</v>
      </c>
      <c r="Q280" s="7">
        <f>(P280-P273)/P273</f>
        <v>-8.7290793305385778E-2</v>
      </c>
      <c r="R280" s="11">
        <f t="shared" si="77"/>
        <v>-0.87770385514342752</v>
      </c>
    </row>
    <row r="281" spans="1:18" x14ac:dyDescent="0.4">
      <c r="A281" s="4">
        <v>44140</v>
      </c>
      <c r="B281">
        <v>471</v>
      </c>
      <c r="C281" s="1">
        <f t="shared" si="73"/>
        <v>507.5</v>
      </c>
      <c r="D281" s="7">
        <f>(B281-$E$5)/$E$5</f>
        <v>-0.70112216952775364</v>
      </c>
      <c r="G281" s="4">
        <v>44140</v>
      </c>
      <c r="H281" s="16">
        <v>172</v>
      </c>
      <c r="I281" s="1">
        <f t="shared" si="75"/>
        <v>173</v>
      </c>
      <c r="J281" s="11">
        <f t="shared" si="76"/>
        <v>-0.91335696426982249</v>
      </c>
      <c r="M281" s="4">
        <v>44140</v>
      </c>
      <c r="N281" s="13">
        <v>17808</v>
      </c>
      <c r="O281" s="1">
        <f t="shared" si="74"/>
        <v>16915.3</v>
      </c>
      <c r="R281" s="11">
        <f t="shared" si="77"/>
        <v>-0.86768031182903926</v>
      </c>
    </row>
    <row r="282" spans="1:18" x14ac:dyDescent="0.4">
      <c r="A282" s="4">
        <v>44141</v>
      </c>
      <c r="B282">
        <v>549</v>
      </c>
      <c r="C282" s="1">
        <f t="shared" si="73"/>
        <v>512.4</v>
      </c>
      <c r="D282" s="7">
        <f>(B282-$E$5)/$E$5</f>
        <v>-0.65162647785719052</v>
      </c>
      <c r="G282" s="4">
        <v>44141</v>
      </c>
      <c r="H282" s="16">
        <v>200</v>
      </c>
      <c r="I282" s="1">
        <f t="shared" si="75"/>
        <v>176.8</v>
      </c>
      <c r="J282" s="11">
        <f t="shared" si="76"/>
        <v>-0.89925228403467738</v>
      </c>
      <c r="M282" s="4">
        <v>44141</v>
      </c>
      <c r="N282" s="13">
        <v>20780</v>
      </c>
      <c r="O282" s="1">
        <f t="shared" si="74"/>
        <v>17113.8</v>
      </c>
      <c r="R282" s="11">
        <f t="shared" si="77"/>
        <v>-0.84559730906375996</v>
      </c>
    </row>
    <row r="283" spans="1:18" x14ac:dyDescent="0.4">
      <c r="A283" s="4">
        <v>44142</v>
      </c>
      <c r="B283">
        <v>418</v>
      </c>
      <c r="C283" s="1">
        <f t="shared" si="73"/>
        <v>504.7</v>
      </c>
      <c r="D283" s="7">
        <f>(B283-$E$6)/$E$6</f>
        <v>-0.61553398058252429</v>
      </c>
      <c r="G283" s="4">
        <v>44142</v>
      </c>
      <c r="H283" s="16">
        <v>101</v>
      </c>
      <c r="I283" s="1">
        <f t="shared" si="75"/>
        <v>173.2</v>
      </c>
      <c r="J283" s="11">
        <f>(H283-$K$38)/$K$38</f>
        <v>-0.88033175355450233</v>
      </c>
      <c r="M283" s="4">
        <v>44142</v>
      </c>
      <c r="N283" s="13">
        <v>14075</v>
      </c>
      <c r="O283" s="1">
        <f t="shared" si="74"/>
        <v>16674.8</v>
      </c>
      <c r="R283" s="11">
        <f>(N283-$S$166)/$S$166</f>
        <v>-0.75379609814443327</v>
      </c>
    </row>
    <row r="284" spans="1:18" x14ac:dyDescent="0.4">
      <c r="A284" s="4">
        <v>44143</v>
      </c>
      <c r="B284">
        <v>420</v>
      </c>
      <c r="C284" s="1">
        <f t="shared" si="73"/>
        <v>495.5</v>
      </c>
      <c r="D284" s="7">
        <f>(B284-$E$6)/$E$6</f>
        <v>-0.61369443025038317</v>
      </c>
      <c r="G284" s="4">
        <v>44143</v>
      </c>
      <c r="H284" s="16">
        <v>120</v>
      </c>
      <c r="I284" s="1">
        <f t="shared" si="75"/>
        <v>166.7</v>
      </c>
      <c r="J284" s="11">
        <f>(H284-$K$38)/$K$38</f>
        <v>-0.85781990521327012</v>
      </c>
      <c r="M284" s="4">
        <v>44143</v>
      </c>
      <c r="N284" s="13">
        <v>11474</v>
      </c>
      <c r="O284" s="1">
        <f t="shared" si="74"/>
        <v>16043.5</v>
      </c>
      <c r="R284" s="11">
        <f>(N284-$S$166)/$S$166</f>
        <v>-0.79929352967028267</v>
      </c>
    </row>
    <row r="285" spans="1:18" x14ac:dyDescent="0.4">
      <c r="A285" s="4">
        <v>44144</v>
      </c>
      <c r="B285">
        <v>461</v>
      </c>
      <c r="C285" s="1">
        <f t="shared" si="73"/>
        <v>477.4</v>
      </c>
      <c r="D285" s="7">
        <f>(B285-$E$5)/$E$5</f>
        <v>-0.70746777102397973</v>
      </c>
      <c r="G285" s="4">
        <v>44144</v>
      </c>
      <c r="H285" s="16">
        <v>118</v>
      </c>
      <c r="I285" s="1">
        <f t="shared" si="75"/>
        <v>158</v>
      </c>
      <c r="J285" s="11">
        <v>-0.91335696426982249</v>
      </c>
      <c r="K285">
        <f>SUM(H279:H285)</f>
        <v>1085</v>
      </c>
      <c r="L285" s="7">
        <f>(K285-K278)/K278</f>
        <v>-8.3614864864864871E-2</v>
      </c>
      <c r="M285" s="4">
        <v>44144</v>
      </c>
      <c r="N285" s="13">
        <v>18032</v>
      </c>
      <c r="O285" s="1">
        <f t="shared" si="74"/>
        <v>15781.9</v>
      </c>
      <c r="R285" s="11">
        <f t="shared" si="77"/>
        <v>-0.86601591323569393</v>
      </c>
    </row>
    <row r="286" spans="1:18" x14ac:dyDescent="0.4">
      <c r="A286" s="4">
        <v>44145</v>
      </c>
      <c r="B286">
        <v>429</v>
      </c>
      <c r="C286" s="1">
        <f t="shared" si="73"/>
        <v>473.7</v>
      </c>
      <c r="D286" s="7">
        <f>(B286-$E$5)/$E$5</f>
        <v>-0.72777369581190299</v>
      </c>
      <c r="G286" s="4">
        <v>44145</v>
      </c>
      <c r="M286" s="4">
        <v>44145</v>
      </c>
      <c r="N286" s="13">
        <v>18351</v>
      </c>
      <c r="O286" s="1">
        <f t="shared" si="74"/>
        <v>16229.2</v>
      </c>
      <c r="R286" s="11">
        <f t="shared" si="77"/>
        <v>-0.86364563131034933</v>
      </c>
    </row>
    <row r="287" spans="1:18" x14ac:dyDescent="0.4">
      <c r="A287" s="4">
        <v>44146</v>
      </c>
      <c r="B287">
        <v>416</v>
      </c>
      <c r="C287" s="1">
        <f t="shared" si="73"/>
        <v>466</v>
      </c>
      <c r="D287" s="7">
        <f>(B287-$E$5)/$E$5</f>
        <v>-0.73602297775699688</v>
      </c>
      <c r="E287">
        <f>SUM(B281:B287)</f>
        <v>3164</v>
      </c>
      <c r="F287" s="7">
        <f>(E287-E280)/E280</f>
        <v>-0.12330285397617069</v>
      </c>
      <c r="G287" s="4">
        <v>44146</v>
      </c>
      <c r="M287" s="4">
        <v>44146</v>
      </c>
      <c r="N287" s="13">
        <v>17146</v>
      </c>
      <c r="O287" s="1">
        <f t="shared" si="74"/>
        <v>16926.7</v>
      </c>
      <c r="P287">
        <f>SUM(N281:N287)</f>
        <v>117666</v>
      </c>
      <c r="Q287" s="7">
        <f>(P287-P280)/P280</f>
        <v>3.1388876714730243E-2</v>
      </c>
      <c r="R287" s="11">
        <f t="shared" si="77"/>
        <v>-0.87259920410044411</v>
      </c>
    </row>
    <row r="288" spans="1:18" x14ac:dyDescent="0.4">
      <c r="A288" s="4">
        <v>44147</v>
      </c>
      <c r="B288">
        <v>424</v>
      </c>
      <c r="C288" s="1">
        <f t="shared" si="73"/>
        <v>451.5</v>
      </c>
      <c r="D288" s="7">
        <f>(B288-$E$5)/$E$5</f>
        <v>-0.73094649656001598</v>
      </c>
      <c r="G288" s="4">
        <v>44147</v>
      </c>
      <c r="M288" s="4">
        <v>44147</v>
      </c>
      <c r="N288" s="13">
        <v>17398</v>
      </c>
      <c r="O288" s="1">
        <f t="shared" si="74"/>
        <v>16895.400000000001</v>
      </c>
      <c r="R288" s="11">
        <f t="shared" si="77"/>
        <v>-0.87072675568293045</v>
      </c>
    </row>
    <row r="289" spans="1:18" x14ac:dyDescent="0.4">
      <c r="A289" s="4">
        <v>44148</v>
      </c>
      <c r="B289">
        <v>550</v>
      </c>
      <c r="C289" s="1">
        <f t="shared" si="73"/>
        <v>455.6</v>
      </c>
      <c r="D289" s="7">
        <f>(B289-$E$5)/$E$5</f>
        <v>-0.65099191770756792</v>
      </c>
      <c r="G289" s="4">
        <v>44148</v>
      </c>
      <c r="M289" s="4">
        <v>44148</v>
      </c>
      <c r="N289" s="13">
        <v>19670</v>
      </c>
      <c r="O289" s="1">
        <f t="shared" si="74"/>
        <v>17119.3</v>
      </c>
      <c r="R289" s="11">
        <f t="shared" si="77"/>
        <v>-0.85384499852185558</v>
      </c>
    </row>
    <row r="290" spans="1:18" x14ac:dyDescent="0.4">
      <c r="A290" s="4">
        <v>44149</v>
      </c>
      <c r="B290">
        <v>388</v>
      </c>
      <c r="C290" s="1">
        <f t="shared" si="73"/>
        <v>452.6</v>
      </c>
      <c r="D290" s="7">
        <f>(B290-$E$6)/$E$6</f>
        <v>-0.64312723556463969</v>
      </c>
      <c r="G290" s="4">
        <v>44149</v>
      </c>
      <c r="M290" s="4">
        <v>44149</v>
      </c>
      <c r="N290" s="13">
        <v>13005</v>
      </c>
      <c r="O290" s="1">
        <f t="shared" si="74"/>
        <v>16773.900000000001</v>
      </c>
      <c r="R290" s="11">
        <f>(N290-$S$166)/$S$166</f>
        <v>-0.77251284237075346</v>
      </c>
    </row>
    <row r="291" spans="1:18" x14ac:dyDescent="0.4">
      <c r="A291" s="4">
        <v>44150</v>
      </c>
      <c r="B291">
        <v>362</v>
      </c>
      <c r="C291" s="1">
        <f t="shared" si="73"/>
        <v>441.7</v>
      </c>
      <c r="D291" s="7">
        <f>(B291-$E$6)/$E$6</f>
        <v>-0.66704138988247319</v>
      </c>
      <c r="G291" s="4">
        <v>44150</v>
      </c>
      <c r="M291" s="4">
        <v>44150</v>
      </c>
      <c r="N291" s="13">
        <v>9570</v>
      </c>
      <c r="O291" s="1">
        <f t="shared" si="74"/>
        <v>15950.1</v>
      </c>
      <c r="R291" s="11">
        <f>(N291-$S$166)/$S$166</f>
        <v>-0.83259883902253828</v>
      </c>
    </row>
    <row r="292" spans="1:18" x14ac:dyDescent="0.4">
      <c r="A292" s="4">
        <v>44151</v>
      </c>
      <c r="B292">
        <v>425</v>
      </c>
      <c r="C292" s="1">
        <f t="shared" si="73"/>
        <v>429.3</v>
      </c>
      <c r="D292" s="7">
        <f>(B292-$E$5)/$E$5</f>
        <v>-0.73031193641039338</v>
      </c>
      <c r="G292" s="4">
        <v>44151</v>
      </c>
      <c r="M292" s="4">
        <v>44151</v>
      </c>
      <c r="N292" s="13">
        <v>17932</v>
      </c>
      <c r="O292" s="1">
        <f t="shared" si="74"/>
        <v>15665.3</v>
      </c>
      <c r="R292" s="11">
        <f t="shared" si="77"/>
        <v>-0.86675894832200884</v>
      </c>
    </row>
    <row r="293" spans="1:18" x14ac:dyDescent="0.4">
      <c r="A293" s="4">
        <v>44152</v>
      </c>
      <c r="G293" s="4">
        <v>44152</v>
      </c>
      <c r="M293" s="4">
        <v>44152</v>
      </c>
    </row>
    <row r="294" spans="1:18" x14ac:dyDescent="0.4">
      <c r="A294" s="4">
        <v>44153</v>
      </c>
      <c r="G294" s="4">
        <v>44153</v>
      </c>
      <c r="M294" s="4">
        <v>44153</v>
      </c>
    </row>
    <row r="295" spans="1:18" x14ac:dyDescent="0.4">
      <c r="A295" s="4">
        <v>44154</v>
      </c>
      <c r="G295" s="4">
        <v>44154</v>
      </c>
      <c r="M295" s="4">
        <v>44154</v>
      </c>
    </row>
    <row r="296" spans="1:18" x14ac:dyDescent="0.4">
      <c r="A296" s="4">
        <v>44155</v>
      </c>
      <c r="G296" s="4">
        <v>44155</v>
      </c>
      <c r="M296" s="4">
        <v>44155</v>
      </c>
    </row>
    <row r="297" spans="1:18" x14ac:dyDescent="0.4">
      <c r="A297" s="4">
        <v>44156</v>
      </c>
      <c r="G297" s="4">
        <v>44156</v>
      </c>
      <c r="M297" s="4">
        <v>44156</v>
      </c>
    </row>
    <row r="298" spans="1:18" x14ac:dyDescent="0.4">
      <c r="A298" s="4">
        <v>44157</v>
      </c>
      <c r="G298" s="4">
        <v>44157</v>
      </c>
      <c r="M298" s="4">
        <v>44157</v>
      </c>
    </row>
    <row r="299" spans="1:18" x14ac:dyDescent="0.4">
      <c r="A299" s="4">
        <v>44158</v>
      </c>
      <c r="G299" s="4">
        <v>44158</v>
      </c>
      <c r="M299" s="4">
        <v>44158</v>
      </c>
    </row>
    <row r="300" spans="1:18" x14ac:dyDescent="0.4">
      <c r="A300" s="4">
        <v>44159</v>
      </c>
      <c r="G300" s="4">
        <v>44159</v>
      </c>
      <c r="M300" s="4">
        <v>44159</v>
      </c>
    </row>
    <row r="301" spans="1:18" x14ac:dyDescent="0.4">
      <c r="A301" s="4">
        <v>44160</v>
      </c>
      <c r="G301" s="4">
        <v>44160</v>
      </c>
      <c r="M301" s="4">
        <v>44160</v>
      </c>
    </row>
    <row r="302" spans="1:18" x14ac:dyDescent="0.4">
      <c r="A302" s="4">
        <v>44161</v>
      </c>
      <c r="G302" s="4">
        <v>44161</v>
      </c>
      <c r="M302" s="4">
        <v>44161</v>
      </c>
    </row>
    <row r="303" spans="1:18" x14ac:dyDescent="0.4">
      <c r="A303" s="4">
        <v>44162</v>
      </c>
      <c r="G303" s="4">
        <v>44162</v>
      </c>
      <c r="M303" s="4">
        <v>44162</v>
      </c>
    </row>
    <row r="304" spans="1:18" x14ac:dyDescent="0.4">
      <c r="A304" s="4">
        <v>44163</v>
      </c>
      <c r="G304" s="4">
        <v>44163</v>
      </c>
      <c r="M304" s="4">
        <v>44163</v>
      </c>
    </row>
    <row r="305" spans="1:13" x14ac:dyDescent="0.4">
      <c r="A305" s="4">
        <v>44164</v>
      </c>
      <c r="G305" s="4">
        <v>44164</v>
      </c>
      <c r="M305" s="4">
        <v>44164</v>
      </c>
    </row>
    <row r="306" spans="1:13" x14ac:dyDescent="0.4">
      <c r="A306" s="4">
        <v>44165</v>
      </c>
      <c r="G306" s="4">
        <v>44165</v>
      </c>
      <c r="M306" s="4">
        <v>44165</v>
      </c>
    </row>
    <row r="307" spans="1:13" x14ac:dyDescent="0.4">
      <c r="A307" s="4">
        <v>44166</v>
      </c>
      <c r="G307" s="4">
        <v>44166</v>
      </c>
      <c r="M307" s="4">
        <v>44166</v>
      </c>
    </row>
    <row r="308" spans="1:13" x14ac:dyDescent="0.4">
      <c r="A308" s="4">
        <v>44167</v>
      </c>
      <c r="G308" s="4">
        <v>44167</v>
      </c>
      <c r="M308" s="4">
        <v>44167</v>
      </c>
    </row>
    <row r="309" spans="1:13" x14ac:dyDescent="0.4">
      <c r="A309" s="4">
        <v>44168</v>
      </c>
      <c r="G309" s="4">
        <v>44168</v>
      </c>
      <c r="M309" s="4">
        <v>44168</v>
      </c>
    </row>
    <row r="310" spans="1:13" x14ac:dyDescent="0.4">
      <c r="A310" s="4">
        <v>44169</v>
      </c>
      <c r="G310" s="4">
        <v>44169</v>
      </c>
      <c r="M310" s="4">
        <v>44169</v>
      </c>
    </row>
    <row r="311" spans="1:13" x14ac:dyDescent="0.4">
      <c r="A311" s="4">
        <v>44170</v>
      </c>
      <c r="G311" s="4">
        <v>44170</v>
      </c>
      <c r="M311" s="4">
        <v>44170</v>
      </c>
    </row>
    <row r="312" spans="1:13" x14ac:dyDescent="0.4">
      <c r="A312" s="4">
        <v>44171</v>
      </c>
      <c r="G312" s="4">
        <v>44171</v>
      </c>
      <c r="M312" s="4">
        <v>44171</v>
      </c>
    </row>
    <row r="313" spans="1:13" x14ac:dyDescent="0.4">
      <c r="A313" s="4">
        <v>44172</v>
      </c>
      <c r="G313" s="4">
        <v>44172</v>
      </c>
      <c r="M313" s="4">
        <v>44172</v>
      </c>
    </row>
    <row r="314" spans="1:13" x14ac:dyDescent="0.4">
      <c r="A314" s="4">
        <v>44173</v>
      </c>
      <c r="G314" s="4">
        <v>44173</v>
      </c>
      <c r="M314" s="4">
        <v>44173</v>
      </c>
    </row>
    <row r="315" spans="1:13" x14ac:dyDescent="0.4">
      <c r="A315" s="4">
        <v>44174</v>
      </c>
      <c r="G315" s="4">
        <v>44174</v>
      </c>
      <c r="M315" s="4">
        <v>44174</v>
      </c>
    </row>
    <row r="316" spans="1:13" x14ac:dyDescent="0.4">
      <c r="A316" s="4">
        <v>44175</v>
      </c>
      <c r="G316" s="4">
        <v>44175</v>
      </c>
      <c r="M316" s="4">
        <v>44175</v>
      </c>
    </row>
    <row r="317" spans="1:13" x14ac:dyDescent="0.4">
      <c r="A317" s="4">
        <v>44176</v>
      </c>
      <c r="G317" s="4">
        <v>44176</v>
      </c>
      <c r="M317" s="4">
        <v>44176</v>
      </c>
    </row>
    <row r="318" spans="1:13" x14ac:dyDescent="0.4">
      <c r="A318" s="4">
        <v>44177</v>
      </c>
      <c r="G318" s="4">
        <v>44177</v>
      </c>
      <c r="M318" s="4">
        <v>44177</v>
      </c>
    </row>
    <row r="319" spans="1:13" x14ac:dyDescent="0.4">
      <c r="A319" s="4">
        <v>44178</v>
      </c>
      <c r="G319" s="4">
        <v>44178</v>
      </c>
      <c r="M319" s="4">
        <v>44178</v>
      </c>
    </row>
    <row r="320" spans="1:13" x14ac:dyDescent="0.4">
      <c r="A320" s="4">
        <v>44179</v>
      </c>
      <c r="G320" s="4">
        <v>44179</v>
      </c>
      <c r="M320" s="4">
        <v>44179</v>
      </c>
    </row>
    <row r="321" spans="1:13" x14ac:dyDescent="0.4">
      <c r="A321" s="4">
        <v>44180</v>
      </c>
      <c r="G321" s="4">
        <v>44180</v>
      </c>
      <c r="M321" s="4">
        <v>44180</v>
      </c>
    </row>
    <row r="322" spans="1:13" x14ac:dyDescent="0.4">
      <c r="A322" s="4">
        <v>44181</v>
      </c>
      <c r="G322" s="4">
        <v>44181</v>
      </c>
      <c r="M322" s="4">
        <v>44181</v>
      </c>
    </row>
    <row r="323" spans="1:13" x14ac:dyDescent="0.4">
      <c r="A323" s="4">
        <v>44182</v>
      </c>
      <c r="G323" s="4">
        <v>44182</v>
      </c>
      <c r="M323" s="4">
        <v>44182</v>
      </c>
    </row>
    <row r="324" spans="1:13" x14ac:dyDescent="0.4">
      <c r="A324" s="4">
        <v>44183</v>
      </c>
      <c r="G324" s="4">
        <v>44183</v>
      </c>
      <c r="M324" s="4">
        <v>44183</v>
      </c>
    </row>
    <row r="325" spans="1:13" x14ac:dyDescent="0.4">
      <c r="A325" s="4">
        <v>44184</v>
      </c>
      <c r="G325" s="4">
        <v>44184</v>
      </c>
      <c r="M325" s="4">
        <v>44184</v>
      </c>
    </row>
    <row r="326" spans="1:13" x14ac:dyDescent="0.4">
      <c r="A326" s="4">
        <v>44185</v>
      </c>
      <c r="G326" s="4">
        <v>44185</v>
      </c>
      <c r="M326" s="4">
        <v>44185</v>
      </c>
    </row>
    <row r="327" spans="1:13" x14ac:dyDescent="0.4">
      <c r="A327" s="4">
        <v>44186</v>
      </c>
      <c r="G327" s="4">
        <v>44186</v>
      </c>
      <c r="M327" s="4">
        <v>44186</v>
      </c>
    </row>
    <row r="328" spans="1:13" x14ac:dyDescent="0.4">
      <c r="A328" s="4">
        <v>44187</v>
      </c>
      <c r="G328" s="4">
        <v>44187</v>
      </c>
      <c r="M328" s="4">
        <v>44187</v>
      </c>
    </row>
    <row r="329" spans="1:13" x14ac:dyDescent="0.4">
      <c r="A329" s="4">
        <v>44188</v>
      </c>
      <c r="G329" s="4">
        <v>44188</v>
      </c>
      <c r="M329" s="4">
        <v>44188</v>
      </c>
    </row>
    <row r="330" spans="1:13" x14ac:dyDescent="0.4">
      <c r="A330" s="4">
        <v>44189</v>
      </c>
      <c r="G330" s="4">
        <v>44189</v>
      </c>
      <c r="M330" s="4">
        <v>44189</v>
      </c>
    </row>
    <row r="331" spans="1:13" x14ac:dyDescent="0.4">
      <c r="A331" s="4">
        <v>44190</v>
      </c>
      <c r="G331" s="4">
        <v>44190</v>
      </c>
      <c r="M331" s="4">
        <v>44190</v>
      </c>
    </row>
    <row r="332" spans="1:13" x14ac:dyDescent="0.4">
      <c r="A332" s="4">
        <v>44191</v>
      </c>
      <c r="G332" s="4">
        <v>44191</v>
      </c>
      <c r="M332" s="4">
        <v>44191</v>
      </c>
    </row>
    <row r="333" spans="1:13" x14ac:dyDescent="0.4">
      <c r="A333" s="4">
        <v>44192</v>
      </c>
      <c r="G333" s="4">
        <v>44192</v>
      </c>
      <c r="M333" s="4">
        <v>44192</v>
      </c>
    </row>
    <row r="334" spans="1:13" x14ac:dyDescent="0.4">
      <c r="A334" s="4">
        <v>44193</v>
      </c>
      <c r="G334" s="4">
        <v>44193</v>
      </c>
      <c r="M334" s="4">
        <v>44193</v>
      </c>
    </row>
    <row r="335" spans="1:13" x14ac:dyDescent="0.4">
      <c r="A335" s="4">
        <v>44194</v>
      </c>
      <c r="G335" s="4">
        <v>44194</v>
      </c>
      <c r="M335" s="4">
        <v>44194</v>
      </c>
    </row>
    <row r="336" spans="1:13" x14ac:dyDescent="0.4">
      <c r="A336" s="4">
        <v>44195</v>
      </c>
      <c r="G336" s="4">
        <v>44195</v>
      </c>
      <c r="M336" s="4">
        <v>44195</v>
      </c>
    </row>
    <row r="337" spans="1:13" x14ac:dyDescent="0.4">
      <c r="A337" s="4">
        <v>44196</v>
      </c>
      <c r="G337" s="4">
        <v>44196</v>
      </c>
      <c r="M337" s="4">
        <v>44196</v>
      </c>
    </row>
    <row r="338" spans="1:13" x14ac:dyDescent="0.4">
      <c r="A338" s="4">
        <v>44197</v>
      </c>
      <c r="G338" s="4">
        <v>44197</v>
      </c>
      <c r="M338" s="4">
        <v>44197</v>
      </c>
    </row>
    <row r="339" spans="1:13" x14ac:dyDescent="0.4">
      <c r="A339" s="4">
        <v>44198</v>
      </c>
      <c r="G339" s="4">
        <v>44198</v>
      </c>
      <c r="M339" s="4">
        <v>44198</v>
      </c>
    </row>
  </sheetData>
  <mergeCells count="9">
    <mergeCell ref="M1:M2"/>
    <mergeCell ref="N1:N2"/>
    <mergeCell ref="O1:O2"/>
    <mergeCell ref="I1:I2"/>
    <mergeCell ref="A1:A2"/>
    <mergeCell ref="B1:B2"/>
    <mergeCell ref="C1:C2"/>
    <mergeCell ref="G1:G2"/>
    <mergeCell ref="H1:H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8A18A-7B37-4D6E-AE1E-AC5BA22DC5AC}">
  <dimension ref="A1:EJ154"/>
  <sheetViews>
    <sheetView topLeftCell="A3" workbookViewId="0">
      <selection activeCell="M28" sqref="M28:O31"/>
    </sheetView>
  </sheetViews>
  <sheetFormatPr defaultRowHeight="14.6" x14ac:dyDescent="0.4"/>
  <cols>
    <col min="18" max="18" width="9.61328125" customWidth="1"/>
    <col min="19" max="19" width="2.4609375" customWidth="1"/>
  </cols>
  <sheetData>
    <row r="1" spans="1:19" s="2" customFormat="1" ht="16.5" customHeight="1" x14ac:dyDescent="0.6">
      <c r="A1" s="25" t="s">
        <v>0</v>
      </c>
      <c r="B1" s="27" t="s">
        <v>1</v>
      </c>
      <c r="C1" s="27" t="s">
        <v>2</v>
      </c>
      <c r="D1" s="29" t="s">
        <v>10</v>
      </c>
      <c r="E1" s="30"/>
      <c r="F1" s="31"/>
      <c r="G1" s="25" t="s">
        <v>0</v>
      </c>
      <c r="H1" s="27" t="s">
        <v>3</v>
      </c>
      <c r="I1" s="27" t="s">
        <v>9</v>
      </c>
      <c r="J1" s="29" t="s">
        <v>10</v>
      </c>
      <c r="K1" s="30"/>
      <c r="L1" s="31"/>
      <c r="M1" s="25" t="s">
        <v>0</v>
      </c>
      <c r="N1" s="27" t="s">
        <v>4</v>
      </c>
      <c r="O1" s="27" t="s">
        <v>2</v>
      </c>
      <c r="P1" s="29" t="s">
        <v>10</v>
      </c>
      <c r="Q1" s="30"/>
      <c r="R1" s="31"/>
      <c r="S1" s="21"/>
    </row>
    <row r="2" spans="1:19" ht="25.5" customHeight="1" x14ac:dyDescent="0.4">
      <c r="A2" s="26"/>
      <c r="B2" s="28"/>
      <c r="C2" s="28"/>
      <c r="D2" s="29"/>
      <c r="E2" s="30"/>
      <c r="F2" s="31"/>
      <c r="G2" s="26"/>
      <c r="H2" s="28"/>
      <c r="I2" s="28"/>
      <c r="J2" s="29"/>
      <c r="K2" s="30"/>
      <c r="L2" s="31"/>
      <c r="M2" s="26"/>
      <c r="N2" s="28"/>
      <c r="O2" s="28"/>
      <c r="P2" s="29"/>
      <c r="Q2" s="30"/>
      <c r="R2" s="31"/>
      <c r="S2" s="22"/>
    </row>
    <row r="3" spans="1:19" x14ac:dyDescent="0.4">
      <c r="A3" s="4">
        <v>44123</v>
      </c>
      <c r="B3" s="19">
        <v>555</v>
      </c>
      <c r="C3" s="1">
        <v>536.29999999999995</v>
      </c>
      <c r="D3" s="7"/>
      <c r="G3" s="15">
        <v>44119</v>
      </c>
      <c r="H3" s="18">
        <v>142</v>
      </c>
      <c r="I3" s="1">
        <v>176.4</v>
      </c>
      <c r="J3" s="11"/>
      <c r="M3" s="4">
        <v>44123</v>
      </c>
      <c r="N3" s="20">
        <v>19411</v>
      </c>
      <c r="O3" s="1">
        <v>16956.3</v>
      </c>
      <c r="P3" s="16"/>
      <c r="S3" s="22"/>
    </row>
    <row r="4" spans="1:19" x14ac:dyDescent="0.4">
      <c r="A4" s="4">
        <v>44124</v>
      </c>
      <c r="B4" s="19">
        <v>515</v>
      </c>
      <c r="C4" s="1">
        <v>538.6</v>
      </c>
      <c r="D4" s="7"/>
      <c r="F4" s="7"/>
      <c r="G4" s="23">
        <v>44120</v>
      </c>
      <c r="H4" s="18">
        <v>210</v>
      </c>
      <c r="I4" s="1">
        <v>178.5</v>
      </c>
      <c r="J4" s="11"/>
      <c r="M4" s="4">
        <v>44124</v>
      </c>
      <c r="N4" s="20">
        <v>18399</v>
      </c>
      <c r="O4" s="1">
        <v>17192.7</v>
      </c>
      <c r="P4" s="16"/>
      <c r="S4" s="22"/>
    </row>
    <row r="5" spans="1:19" x14ac:dyDescent="0.4">
      <c r="A5" s="4">
        <v>44125</v>
      </c>
      <c r="B5" s="19">
        <v>445</v>
      </c>
      <c r="C5" s="1">
        <v>532.1</v>
      </c>
      <c r="D5" s="7"/>
      <c r="G5" s="23">
        <v>44121</v>
      </c>
      <c r="H5" s="18">
        <v>129</v>
      </c>
      <c r="I5" s="1">
        <v>172.2</v>
      </c>
      <c r="J5" s="11"/>
      <c r="M5" s="4">
        <v>44125</v>
      </c>
      <c r="N5" s="20">
        <v>18891</v>
      </c>
      <c r="O5" s="1">
        <v>17874.400000000001</v>
      </c>
      <c r="P5" s="16"/>
      <c r="S5" s="22"/>
    </row>
    <row r="6" spans="1:19" x14ac:dyDescent="0.4">
      <c r="A6" s="4">
        <v>44126</v>
      </c>
      <c r="B6" s="19">
        <v>517</v>
      </c>
      <c r="C6" s="1">
        <v>522.1</v>
      </c>
      <c r="D6" s="7"/>
      <c r="G6" s="23">
        <v>44122</v>
      </c>
      <c r="H6" s="18">
        <v>102</v>
      </c>
      <c r="I6" s="1">
        <v>166.7</v>
      </c>
      <c r="J6" s="11"/>
      <c r="M6" s="4">
        <v>44126</v>
      </c>
      <c r="N6" s="20">
        <v>19934</v>
      </c>
      <c r="O6" s="1">
        <v>18156</v>
      </c>
      <c r="P6" s="16"/>
      <c r="S6" s="22"/>
    </row>
    <row r="7" spans="1:19" x14ac:dyDescent="0.4">
      <c r="A7" s="4">
        <v>44127</v>
      </c>
      <c r="B7" s="19">
        <v>630</v>
      </c>
      <c r="C7" s="1">
        <v>535.20000000000005</v>
      </c>
      <c r="D7" s="7"/>
      <c r="G7" s="23">
        <v>44123</v>
      </c>
      <c r="H7" s="18">
        <v>113</v>
      </c>
      <c r="I7" s="1">
        <v>154.69999999999999</v>
      </c>
      <c r="J7" s="11"/>
      <c r="M7" s="4">
        <v>44127</v>
      </c>
      <c r="N7" s="20">
        <v>22722</v>
      </c>
      <c r="O7" s="1">
        <v>18608.099999999999</v>
      </c>
      <c r="P7" s="16"/>
      <c r="S7" s="22"/>
    </row>
    <row r="8" spans="1:19" x14ac:dyDescent="0.4">
      <c r="A8" s="4">
        <v>44128</v>
      </c>
      <c r="B8" s="19">
        <v>470</v>
      </c>
      <c r="C8" s="1">
        <v>523.1</v>
      </c>
      <c r="D8" s="7"/>
      <c r="G8" s="23">
        <v>44124</v>
      </c>
      <c r="H8" s="18">
        <v>240</v>
      </c>
      <c r="I8" s="1">
        <v>188.5</v>
      </c>
      <c r="J8" s="11"/>
      <c r="L8" s="7"/>
      <c r="M8" s="4">
        <v>44128</v>
      </c>
      <c r="N8" s="20">
        <v>14851</v>
      </c>
      <c r="O8" s="1">
        <v>18135.2</v>
      </c>
      <c r="P8" s="16"/>
      <c r="S8" s="22"/>
    </row>
    <row r="9" spans="1:19" x14ac:dyDescent="0.4">
      <c r="A9" s="4">
        <v>44129</v>
      </c>
      <c r="B9" s="19">
        <v>508</v>
      </c>
      <c r="C9" s="1">
        <v>518.5</v>
      </c>
      <c r="D9" s="7"/>
      <c r="G9" s="23">
        <v>44125</v>
      </c>
      <c r="H9" s="18">
        <v>196</v>
      </c>
      <c r="I9" s="1">
        <v>187.7</v>
      </c>
      <c r="J9" s="11"/>
      <c r="M9" s="4">
        <v>44129</v>
      </c>
      <c r="N9" s="20">
        <v>11665</v>
      </c>
      <c r="O9" s="1">
        <v>17305.7</v>
      </c>
      <c r="P9" s="16"/>
      <c r="S9" s="22"/>
    </row>
    <row r="10" spans="1:19" x14ac:dyDescent="0.4">
      <c r="A10" s="4">
        <v>44130</v>
      </c>
      <c r="B10" s="19">
        <v>523</v>
      </c>
      <c r="C10" s="1">
        <v>505</v>
      </c>
      <c r="D10" s="7"/>
      <c r="G10" s="23">
        <v>44126</v>
      </c>
      <c r="H10" s="18">
        <v>139</v>
      </c>
      <c r="I10" s="1">
        <v>183.9</v>
      </c>
      <c r="J10" s="11"/>
      <c r="M10" s="4">
        <v>44130</v>
      </c>
      <c r="N10" s="20">
        <v>18564</v>
      </c>
      <c r="O10" s="1">
        <v>17085.3</v>
      </c>
      <c r="P10" s="17"/>
      <c r="S10" s="22"/>
    </row>
    <row r="11" spans="1:19" x14ac:dyDescent="0.4">
      <c r="A11" s="4">
        <v>44131</v>
      </c>
      <c r="B11" s="19">
        <v>500</v>
      </c>
      <c r="C11" s="1">
        <v>513</v>
      </c>
      <c r="D11" s="7"/>
      <c r="F11" s="7"/>
      <c r="G11" s="23">
        <v>44127</v>
      </c>
      <c r="H11" s="18">
        <v>196</v>
      </c>
      <c r="I11" s="1">
        <v>183.1</v>
      </c>
      <c r="J11" s="11"/>
      <c r="M11" s="4">
        <v>44131</v>
      </c>
      <c r="N11" s="20">
        <v>18795</v>
      </c>
      <c r="O11" s="1">
        <v>17553</v>
      </c>
      <c r="S11" s="22"/>
    </row>
    <row r="12" spans="1:19" x14ac:dyDescent="0.4">
      <c r="A12" s="4">
        <v>44132</v>
      </c>
      <c r="B12" s="19">
        <v>495</v>
      </c>
      <c r="C12" s="1">
        <v>515.79999999999995</v>
      </c>
      <c r="D12" s="7"/>
      <c r="G12" s="23">
        <v>44128</v>
      </c>
      <c r="H12" s="18">
        <v>293</v>
      </c>
      <c r="I12" s="1">
        <v>195.6</v>
      </c>
      <c r="J12" s="11"/>
      <c r="M12" s="4">
        <v>44132</v>
      </c>
      <c r="N12" s="20">
        <v>18465</v>
      </c>
      <c r="O12" s="1">
        <v>18169.7</v>
      </c>
      <c r="S12" s="22"/>
    </row>
    <row r="13" spans="1:19" x14ac:dyDescent="0.4">
      <c r="A13" s="4">
        <v>44133</v>
      </c>
      <c r="B13" s="19">
        <v>512</v>
      </c>
      <c r="C13" s="1">
        <v>511.5</v>
      </c>
      <c r="D13" s="7"/>
      <c r="G13" s="23">
        <v>44129</v>
      </c>
      <c r="H13" s="18">
        <v>86</v>
      </c>
      <c r="I13" s="1">
        <v>185.7</v>
      </c>
      <c r="J13" s="11"/>
      <c r="M13" s="4">
        <v>44133</v>
      </c>
      <c r="N13" s="20">
        <v>17787</v>
      </c>
      <c r="O13" s="1">
        <v>18007.3</v>
      </c>
      <c r="S13" s="22"/>
    </row>
    <row r="14" spans="1:19" x14ac:dyDescent="0.4">
      <c r="A14" s="4">
        <v>44134</v>
      </c>
      <c r="B14" s="19">
        <v>642</v>
      </c>
      <c r="C14" s="1">
        <v>524.20000000000005</v>
      </c>
      <c r="D14" s="7"/>
      <c r="G14" s="23">
        <v>44130</v>
      </c>
      <c r="H14" s="18">
        <v>67</v>
      </c>
      <c r="I14" s="1">
        <v>175.5</v>
      </c>
      <c r="J14" s="11"/>
      <c r="M14" s="4">
        <v>44134</v>
      </c>
      <c r="N14" s="20">
        <v>20648</v>
      </c>
      <c r="O14" s="1">
        <v>18232.2</v>
      </c>
      <c r="S14" s="22"/>
    </row>
    <row r="15" spans="1:19" x14ac:dyDescent="0.4">
      <c r="A15" s="4">
        <v>44135</v>
      </c>
      <c r="B15" s="19">
        <v>466</v>
      </c>
      <c r="C15" s="1">
        <v>526.29999999999995</v>
      </c>
      <c r="D15" s="7"/>
      <c r="G15" s="23">
        <v>44131</v>
      </c>
      <c r="H15" s="18">
        <v>127</v>
      </c>
      <c r="I15" s="1">
        <v>164.4</v>
      </c>
      <c r="J15" s="11"/>
      <c r="L15" s="7"/>
      <c r="M15" s="4">
        <v>44135</v>
      </c>
      <c r="N15" s="20">
        <v>13878</v>
      </c>
      <c r="O15" s="1">
        <v>17730.900000000001</v>
      </c>
      <c r="S15" s="22"/>
    </row>
    <row r="16" spans="1:19" x14ac:dyDescent="0.4">
      <c r="A16" s="4">
        <v>44136</v>
      </c>
      <c r="B16" s="19">
        <v>493</v>
      </c>
      <c r="C16" s="1">
        <v>523.9</v>
      </c>
      <c r="D16" s="7"/>
      <c r="G16" s="23">
        <v>44132</v>
      </c>
      <c r="H16" s="18">
        <v>137</v>
      </c>
      <c r="I16" s="1">
        <v>182.6</v>
      </c>
      <c r="M16" s="4">
        <v>44136</v>
      </c>
      <c r="N16" s="20">
        <v>10171</v>
      </c>
      <c r="O16" s="1">
        <v>16754.599999999999</v>
      </c>
      <c r="S16" s="22"/>
    </row>
    <row r="17" spans="1:19" x14ac:dyDescent="0.4">
      <c r="A17" s="4">
        <v>44137</v>
      </c>
      <c r="B17">
        <v>569</v>
      </c>
      <c r="C17" s="1">
        <v>517.79999999999995</v>
      </c>
      <c r="G17" s="23">
        <v>44133</v>
      </c>
      <c r="H17" s="18">
        <v>185</v>
      </c>
      <c r="I17" s="1">
        <v>177.1</v>
      </c>
      <c r="M17" s="4">
        <v>44137</v>
      </c>
      <c r="N17" s="1">
        <v>17711</v>
      </c>
      <c r="O17" s="1">
        <v>16253.5</v>
      </c>
      <c r="S17" s="22"/>
    </row>
    <row r="18" spans="1:19" x14ac:dyDescent="0.4">
      <c r="A18" s="4">
        <v>44138</v>
      </c>
      <c r="B18">
        <v>509</v>
      </c>
      <c r="C18" s="1">
        <v>521.70000000000005</v>
      </c>
      <c r="D18" s="10"/>
      <c r="F18" s="7"/>
      <c r="G18" s="23">
        <v>44134</v>
      </c>
      <c r="H18">
        <v>205</v>
      </c>
      <c r="I18" s="1">
        <v>178</v>
      </c>
      <c r="M18" s="4">
        <v>44138</v>
      </c>
      <c r="N18" s="1">
        <v>17431</v>
      </c>
      <c r="O18" s="1">
        <v>16511.5</v>
      </c>
      <c r="P18" s="10"/>
      <c r="S18" s="22"/>
    </row>
    <row r="19" spans="1:19" x14ac:dyDescent="0.4">
      <c r="A19" s="4">
        <v>44139</v>
      </c>
      <c r="B19">
        <v>418</v>
      </c>
      <c r="C19" s="1">
        <v>512.70000000000005</v>
      </c>
      <c r="G19" s="23">
        <v>44135</v>
      </c>
      <c r="H19">
        <v>162</v>
      </c>
      <c r="I19" s="1">
        <v>180.3</v>
      </c>
      <c r="M19" s="4">
        <v>44139</v>
      </c>
      <c r="N19" s="1">
        <v>16459</v>
      </c>
      <c r="O19" s="1">
        <v>16990.900000000001</v>
      </c>
      <c r="S19" s="22"/>
    </row>
    <row r="20" spans="1:19" x14ac:dyDescent="0.4">
      <c r="A20" s="4">
        <v>44140</v>
      </c>
      <c r="B20">
        <v>471</v>
      </c>
      <c r="C20" s="1">
        <v>507.5</v>
      </c>
      <c r="G20" s="24">
        <v>44136</v>
      </c>
      <c r="H20">
        <v>147</v>
      </c>
      <c r="I20" s="1">
        <v>175.4</v>
      </c>
      <c r="M20" s="4">
        <v>44140</v>
      </c>
      <c r="N20" s="1">
        <v>17808</v>
      </c>
      <c r="O20" s="1">
        <v>16915.3</v>
      </c>
      <c r="S20" s="22"/>
    </row>
    <row r="21" spans="1:19" x14ac:dyDescent="0.4">
      <c r="A21" s="4">
        <v>44141</v>
      </c>
      <c r="B21">
        <v>549</v>
      </c>
      <c r="C21" s="1">
        <v>512.4</v>
      </c>
      <c r="G21" s="24">
        <v>44137</v>
      </c>
      <c r="H21">
        <v>186</v>
      </c>
      <c r="I21" s="1">
        <v>164.7</v>
      </c>
      <c r="M21" s="4">
        <v>44141</v>
      </c>
      <c r="N21" s="1">
        <v>20780</v>
      </c>
      <c r="O21" s="1">
        <v>17113.8</v>
      </c>
      <c r="S21" s="22"/>
    </row>
    <row r="22" spans="1:19" x14ac:dyDescent="0.4">
      <c r="A22" s="4">
        <v>44142</v>
      </c>
      <c r="B22">
        <v>418</v>
      </c>
      <c r="C22" s="1">
        <v>504.7</v>
      </c>
      <c r="G22" s="24">
        <v>44138</v>
      </c>
      <c r="H22" s="16">
        <v>160</v>
      </c>
      <c r="I22" s="1">
        <v>166.8</v>
      </c>
      <c r="L22" s="7"/>
      <c r="M22" s="4">
        <v>44142</v>
      </c>
      <c r="N22" s="1">
        <v>14075</v>
      </c>
      <c r="O22" s="1">
        <v>16674.8</v>
      </c>
      <c r="S22" s="22"/>
    </row>
    <row r="23" spans="1:19" x14ac:dyDescent="0.4">
      <c r="A23" s="4">
        <v>44143</v>
      </c>
      <c r="B23">
        <v>420</v>
      </c>
      <c r="C23" s="1">
        <v>495.5</v>
      </c>
      <c r="G23" s="24">
        <v>44139</v>
      </c>
      <c r="H23" s="16">
        <v>214</v>
      </c>
      <c r="I23" s="1">
        <v>172.4</v>
      </c>
      <c r="M23" s="4">
        <v>44143</v>
      </c>
      <c r="N23" s="1">
        <v>11474</v>
      </c>
      <c r="O23" s="1">
        <v>16043.5</v>
      </c>
      <c r="S23" s="22"/>
    </row>
    <row r="24" spans="1:19" x14ac:dyDescent="0.4">
      <c r="A24" s="4">
        <v>44144</v>
      </c>
      <c r="B24">
        <v>461</v>
      </c>
      <c r="C24" s="1">
        <v>477.4</v>
      </c>
      <c r="G24" s="24">
        <v>44140</v>
      </c>
      <c r="H24" s="16">
        <v>172</v>
      </c>
      <c r="I24" s="1">
        <v>173</v>
      </c>
      <c r="J24" s="10"/>
      <c r="K24" s="10"/>
      <c r="L24" s="10"/>
      <c r="M24" s="4">
        <v>44144</v>
      </c>
      <c r="N24" s="1">
        <v>18032</v>
      </c>
      <c r="O24" s="1">
        <v>15781.9</v>
      </c>
      <c r="S24" s="22"/>
    </row>
    <row r="25" spans="1:19" x14ac:dyDescent="0.4">
      <c r="A25" s="4">
        <v>44145</v>
      </c>
      <c r="B25">
        <v>429</v>
      </c>
      <c r="C25" s="1">
        <v>473.7</v>
      </c>
      <c r="G25" s="24">
        <v>44141</v>
      </c>
      <c r="H25" s="16">
        <v>200</v>
      </c>
      <c r="I25" s="1">
        <v>176.8</v>
      </c>
      <c r="M25" s="4">
        <v>44145</v>
      </c>
      <c r="N25" s="1">
        <v>18351</v>
      </c>
      <c r="O25" s="1">
        <v>16229.2</v>
      </c>
      <c r="S25" s="22"/>
    </row>
    <row r="26" spans="1:19" x14ac:dyDescent="0.4">
      <c r="A26" s="4">
        <v>44146</v>
      </c>
      <c r="B26">
        <v>416</v>
      </c>
      <c r="C26" s="1">
        <v>466</v>
      </c>
      <c r="G26" s="24">
        <v>44142</v>
      </c>
      <c r="H26" s="16">
        <v>101</v>
      </c>
      <c r="I26" s="1">
        <v>173.2</v>
      </c>
      <c r="M26" s="4">
        <v>44146</v>
      </c>
      <c r="N26" s="1">
        <v>17146</v>
      </c>
      <c r="O26" s="1">
        <v>16926.7</v>
      </c>
      <c r="S26" s="22"/>
    </row>
    <row r="27" spans="1:19" x14ac:dyDescent="0.4">
      <c r="A27" s="4">
        <v>44147</v>
      </c>
      <c r="B27">
        <v>424</v>
      </c>
      <c r="C27" s="1">
        <v>451.5</v>
      </c>
      <c r="G27" s="24">
        <v>44143</v>
      </c>
      <c r="H27" s="16">
        <v>120</v>
      </c>
      <c r="I27" s="1">
        <v>166.7</v>
      </c>
      <c r="M27" s="4">
        <v>44147</v>
      </c>
      <c r="N27" s="1">
        <v>17398</v>
      </c>
      <c r="O27" s="1">
        <v>16895.400000000001</v>
      </c>
      <c r="S27" s="22"/>
    </row>
    <row r="28" spans="1:19" x14ac:dyDescent="0.4">
      <c r="A28" s="4">
        <v>44148</v>
      </c>
      <c r="B28">
        <v>550</v>
      </c>
      <c r="C28" s="1">
        <v>455.6</v>
      </c>
      <c r="G28" s="24">
        <v>44144</v>
      </c>
      <c r="H28" s="16">
        <v>118</v>
      </c>
      <c r="I28" s="1">
        <v>158</v>
      </c>
      <c r="M28" s="4">
        <v>44148</v>
      </c>
      <c r="N28" s="1">
        <v>19670</v>
      </c>
      <c r="O28" s="1">
        <v>17119.3</v>
      </c>
      <c r="S28" s="22"/>
    </row>
    <row r="29" spans="1:19" x14ac:dyDescent="0.4">
      <c r="A29" s="4">
        <v>44149</v>
      </c>
      <c r="B29">
        <v>388</v>
      </c>
      <c r="C29" s="1">
        <v>452.6</v>
      </c>
      <c r="G29" s="24">
        <v>44145</v>
      </c>
      <c r="H29" s="16"/>
      <c r="I29" s="1"/>
      <c r="M29" s="4">
        <v>44149</v>
      </c>
      <c r="N29" s="1">
        <v>13005</v>
      </c>
      <c r="O29" s="1">
        <v>16773.900000000001</v>
      </c>
      <c r="S29" s="22"/>
    </row>
    <row r="30" spans="1:19" x14ac:dyDescent="0.4">
      <c r="A30" s="4">
        <v>44150</v>
      </c>
      <c r="B30">
        <v>362</v>
      </c>
      <c r="C30" s="1">
        <v>441.7</v>
      </c>
      <c r="G30" s="24">
        <v>44146</v>
      </c>
      <c r="M30" s="4">
        <v>44150</v>
      </c>
      <c r="N30" s="1">
        <v>9570</v>
      </c>
      <c r="O30" s="1">
        <v>15950.1</v>
      </c>
      <c r="S30" s="22"/>
    </row>
    <row r="31" spans="1:19" x14ac:dyDescent="0.4">
      <c r="A31" s="4">
        <v>44151</v>
      </c>
      <c r="B31">
        <v>425</v>
      </c>
      <c r="C31" s="1">
        <v>429.3</v>
      </c>
      <c r="G31" s="24">
        <v>44147</v>
      </c>
      <c r="M31" s="4">
        <v>44151</v>
      </c>
      <c r="N31" s="1">
        <v>17932</v>
      </c>
      <c r="O31" s="1">
        <v>15665.3</v>
      </c>
      <c r="S31" s="22"/>
    </row>
    <row r="32" spans="1:19" x14ac:dyDescent="0.4">
      <c r="A32" s="4">
        <v>44152</v>
      </c>
      <c r="C32" s="1"/>
      <c r="G32" s="24">
        <v>44148</v>
      </c>
      <c r="M32" s="4">
        <v>44152</v>
      </c>
      <c r="N32" s="1"/>
      <c r="O32" s="1"/>
      <c r="S32" s="22"/>
    </row>
    <row r="33" spans="1:19" x14ac:dyDescent="0.4">
      <c r="A33" s="4">
        <v>44153</v>
      </c>
      <c r="C33" s="1"/>
      <c r="G33" s="24">
        <v>44149</v>
      </c>
      <c r="M33" s="4">
        <v>44153</v>
      </c>
      <c r="N33" s="1"/>
      <c r="O33" s="1"/>
      <c r="S33" s="22"/>
    </row>
    <row r="34" spans="1:19" x14ac:dyDescent="0.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88" spans="17:17" x14ac:dyDescent="0.4">
      <c r="Q88" t="s">
        <v>6</v>
      </c>
    </row>
    <row r="89" spans="17:17" x14ac:dyDescent="0.4">
      <c r="Q89" t="s">
        <v>7</v>
      </c>
    </row>
    <row r="154" spans="17:140" x14ac:dyDescent="0.4"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</row>
  </sheetData>
  <mergeCells count="12">
    <mergeCell ref="P1:R2"/>
    <mergeCell ref="M1:M2"/>
    <mergeCell ref="N1:N2"/>
    <mergeCell ref="O1:O2"/>
    <mergeCell ref="G1:G2"/>
    <mergeCell ref="H1:H2"/>
    <mergeCell ref="I1:I2"/>
    <mergeCell ref="A1:A2"/>
    <mergeCell ref="B1:B2"/>
    <mergeCell ref="C1:C2"/>
    <mergeCell ref="D1:F2"/>
    <mergeCell ref="J1:L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CTrail Ridership data</vt:lpstr>
      <vt:lpstr>MTD trend</vt:lpstr>
      <vt:lpstr> HL 10 Day Average included</vt:lpstr>
      <vt:lpstr>NHL 10 Day Average Applied</vt:lpstr>
      <vt:lpstr>SLE 10 Day Average included</vt:lpstr>
    </vt:vector>
  </TitlesOfParts>
  <Company>State of Connecticut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Aparo, Thomas J.</dc:creator>
  <cp:lastModifiedBy>Foster, Jon M.</cp:lastModifiedBy>
  <cp:lastPrinted>2020-10-27T09:10:59Z</cp:lastPrinted>
  <dcterms:created xsi:type="dcterms:W3CDTF">2020-06-30T15:11:24Z</dcterms:created>
  <dcterms:modified xsi:type="dcterms:W3CDTF">2020-11-17T18:22:58Z</dcterms:modified>
</cp:coreProperties>
</file>